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RIET\Desktop\"/>
    </mc:Choice>
  </mc:AlternateContent>
  <bookViews>
    <workbookView xWindow="0" yWindow="0" windowWidth="20490" windowHeight="7755" tabRatio="680"/>
  </bookViews>
  <sheets>
    <sheet name="All_Sec_Lab_Internal" sheetId="2" r:id="rId1"/>
    <sheet name="All_Sec_Lab_Indirect" sheetId="4" r:id="rId2"/>
    <sheet name="All_Sec_Lab_External" sheetId="3" r:id="rId3"/>
    <sheet name="All_Sec_Summary_CO" sheetId="6" r:id="rId4"/>
    <sheet name="CO_PO_Attainment " sheetId="7" r:id="rId5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7" l="1"/>
  <c r="B14" i="3" l="1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13" i="3"/>
  <c r="T7" i="7" l="1"/>
  <c r="T6" i="7"/>
  <c r="L7" i="7"/>
  <c r="L6" i="7"/>
  <c r="C6" i="7"/>
  <c r="C43" i="4" l="1"/>
  <c r="C44" i="4" s="1"/>
  <c r="D43" i="4"/>
  <c r="D44" i="4" s="1"/>
  <c r="E43" i="4"/>
  <c r="E44" i="4" s="1"/>
  <c r="F43" i="4"/>
  <c r="F44" i="4" s="1"/>
  <c r="B43" i="4"/>
  <c r="B44" i="4" s="1"/>
  <c r="C43" i="3"/>
  <c r="C44" i="3" s="1"/>
  <c r="D43" i="3"/>
  <c r="D44" i="3" s="1"/>
  <c r="E43" i="3"/>
  <c r="E44" i="3" s="1"/>
  <c r="F43" i="3"/>
  <c r="F44" i="3" s="1"/>
  <c r="G43" i="3"/>
  <c r="G44" i="3" s="1"/>
  <c r="H43" i="3"/>
  <c r="H44" i="3" s="1"/>
  <c r="I43" i="3"/>
  <c r="I44" i="3" s="1"/>
  <c r="J43" i="3"/>
  <c r="J44" i="3" s="1"/>
  <c r="K43" i="3"/>
  <c r="K44" i="3" s="1"/>
  <c r="L43" i="3"/>
  <c r="L44" i="3" s="1"/>
  <c r="M43" i="3"/>
  <c r="M44" i="3" s="1"/>
  <c r="N43" i="3"/>
  <c r="N44" i="3" s="1"/>
  <c r="O43" i="3"/>
  <c r="O44" i="3" s="1"/>
  <c r="P43" i="3"/>
  <c r="P44" i="3" s="1"/>
  <c r="Q43" i="3"/>
  <c r="B43" i="3"/>
  <c r="B44" i="3" s="1"/>
  <c r="C43" i="2"/>
  <c r="C44" i="2" s="1"/>
  <c r="D43" i="2"/>
  <c r="D44" i="2" s="1"/>
  <c r="E43" i="2"/>
  <c r="E44" i="2" s="1"/>
  <c r="F43" i="2"/>
  <c r="F44" i="2" s="1"/>
  <c r="G43" i="2"/>
  <c r="G44" i="2" s="1"/>
  <c r="H43" i="2"/>
  <c r="H44" i="2" s="1"/>
  <c r="I43" i="2"/>
  <c r="I44" i="2" s="1"/>
  <c r="J43" i="2"/>
  <c r="J44" i="2" s="1"/>
  <c r="K43" i="2"/>
  <c r="K44" i="2" s="1"/>
  <c r="L43" i="2"/>
  <c r="L44" i="2" s="1"/>
  <c r="M43" i="2"/>
  <c r="M44" i="2" s="1"/>
  <c r="N43" i="2"/>
  <c r="N44" i="2" s="1"/>
  <c r="O43" i="2"/>
  <c r="O44" i="2" s="1"/>
  <c r="P43" i="2"/>
  <c r="P44" i="2" s="1"/>
  <c r="Q43" i="2"/>
  <c r="Q44" i="2" s="1"/>
  <c r="R43" i="2"/>
  <c r="R44" i="2" s="1"/>
  <c r="S43" i="2"/>
  <c r="S44" i="2" s="1"/>
  <c r="T43" i="2"/>
  <c r="T44" i="2" s="1"/>
  <c r="U43" i="2"/>
  <c r="U44" i="2" s="1"/>
  <c r="B43" i="2"/>
  <c r="B44" i="2" s="1"/>
  <c r="Q44" i="3" l="1"/>
  <c r="O45" i="2"/>
  <c r="O46" i="2"/>
  <c r="O47" i="2" s="1"/>
  <c r="O48" i="2" s="1"/>
  <c r="K45" i="2"/>
  <c r="K46" i="2"/>
  <c r="K47" i="2" s="1"/>
  <c r="K48" i="2" s="1"/>
  <c r="O45" i="3"/>
  <c r="O46" i="3"/>
  <c r="O47" i="3" s="1"/>
  <c r="K45" i="3"/>
  <c r="K46" i="3"/>
  <c r="K47" i="3" s="1"/>
  <c r="C45" i="3"/>
  <c r="C46" i="3"/>
  <c r="C47" i="3" s="1"/>
  <c r="C45" i="2"/>
  <c r="C46" i="2"/>
  <c r="C47" i="2" s="1"/>
  <c r="F45" i="4"/>
  <c r="F46" i="4"/>
  <c r="F47" i="4" s="1"/>
  <c r="G45" i="2"/>
  <c r="G46" i="2"/>
  <c r="G47" i="2" s="1"/>
  <c r="G48" i="2" s="1"/>
  <c r="S45" i="2"/>
  <c r="S46" i="2"/>
  <c r="S47" i="2" s="1"/>
  <c r="G45" i="3"/>
  <c r="G46" i="3"/>
  <c r="G47" i="3" s="1"/>
  <c r="R45" i="2"/>
  <c r="R46" i="2"/>
  <c r="R47" i="2" s="1"/>
  <c r="N45" i="2"/>
  <c r="N46" i="2"/>
  <c r="N47" i="2" s="1"/>
  <c r="J45" i="2"/>
  <c r="J46" i="2"/>
  <c r="J47" i="2" s="1"/>
  <c r="F45" i="2"/>
  <c r="F46" i="2"/>
  <c r="F47" i="2" s="1"/>
  <c r="B45" i="3"/>
  <c r="B46" i="3"/>
  <c r="B47" i="3" s="1"/>
  <c r="N45" i="3"/>
  <c r="N46" i="3"/>
  <c r="N47" i="3" s="1"/>
  <c r="J45" i="3"/>
  <c r="J46" i="3"/>
  <c r="J47" i="3" s="1"/>
  <c r="F45" i="3"/>
  <c r="F46" i="3"/>
  <c r="F47" i="3" s="1"/>
  <c r="B45" i="4"/>
  <c r="B46" i="4"/>
  <c r="B47" i="4" s="1"/>
  <c r="B45" i="2"/>
  <c r="B46" i="2"/>
  <c r="B47" i="2" s="1"/>
  <c r="U45" i="2"/>
  <c r="U46" i="2"/>
  <c r="U47" i="2" s="1"/>
  <c r="Q45" i="2"/>
  <c r="Q46" i="2"/>
  <c r="Q47" i="2" s="1"/>
  <c r="M45" i="2"/>
  <c r="M46" i="2"/>
  <c r="M47" i="2" s="1"/>
  <c r="I45" i="2"/>
  <c r="I46" i="2"/>
  <c r="I47" i="2" s="1"/>
  <c r="E45" i="2"/>
  <c r="E46" i="2"/>
  <c r="E47" i="2" s="1"/>
  <c r="M45" i="3"/>
  <c r="M46" i="3"/>
  <c r="M47" i="3" s="1"/>
  <c r="I45" i="3"/>
  <c r="I46" i="3"/>
  <c r="I47" i="3" s="1"/>
  <c r="E45" i="3"/>
  <c r="E46" i="3"/>
  <c r="E47" i="3" s="1"/>
  <c r="T45" i="2"/>
  <c r="T46" i="2"/>
  <c r="T47" i="2" s="1"/>
  <c r="P45" i="2"/>
  <c r="P46" i="2"/>
  <c r="P47" i="2" s="1"/>
  <c r="L45" i="2"/>
  <c r="L46" i="2"/>
  <c r="L47" i="2" s="1"/>
  <c r="H45" i="2"/>
  <c r="H46" i="2"/>
  <c r="H47" i="2" s="1"/>
  <c r="D45" i="2"/>
  <c r="D46" i="2"/>
  <c r="D47" i="2" s="1"/>
  <c r="P45" i="3"/>
  <c r="P46" i="3"/>
  <c r="P47" i="3" s="1"/>
  <c r="L45" i="3"/>
  <c r="L46" i="3"/>
  <c r="L47" i="3" s="1"/>
  <c r="H45" i="3"/>
  <c r="H46" i="3"/>
  <c r="H47" i="3" s="1"/>
  <c r="D45" i="3"/>
  <c r="D46" i="3"/>
  <c r="D47" i="3" s="1"/>
  <c r="E45" i="4"/>
  <c r="E46" i="4"/>
  <c r="E47" i="4" s="1"/>
  <c r="D45" i="4"/>
  <c r="D46" i="4"/>
  <c r="D47" i="4" s="1"/>
  <c r="C45" i="4"/>
  <c r="C46" i="4"/>
  <c r="C47" i="4" s="1"/>
  <c r="G26" i="7"/>
  <c r="F26" i="7"/>
  <c r="E26" i="7"/>
  <c r="G25" i="7"/>
  <c r="F25" i="7"/>
  <c r="E25" i="7"/>
  <c r="D25" i="7"/>
  <c r="C25" i="7"/>
  <c r="B25" i="7"/>
  <c r="G24" i="7"/>
  <c r="F24" i="7"/>
  <c r="E24" i="7"/>
  <c r="D24" i="7"/>
  <c r="C24" i="7"/>
  <c r="B24" i="7"/>
  <c r="G23" i="7"/>
  <c r="F23" i="7"/>
  <c r="E23" i="7"/>
  <c r="D23" i="7"/>
  <c r="C23" i="7"/>
  <c r="B23" i="7"/>
  <c r="G22" i="7"/>
  <c r="F22" i="7"/>
  <c r="E22" i="7"/>
  <c r="D22" i="7"/>
  <c r="C22" i="7"/>
  <c r="B22" i="7"/>
  <c r="C9" i="6"/>
  <c r="M7" i="4"/>
  <c r="C50" i="3"/>
  <c r="C51" i="3" s="1"/>
  <c r="C53" i="3" s="1"/>
  <c r="D50" i="3"/>
  <c r="D51" i="3" s="1"/>
  <c r="D53" i="3" s="1"/>
  <c r="E50" i="3"/>
  <c r="E51" i="3" s="1"/>
  <c r="E53" i="3" s="1"/>
  <c r="F50" i="3"/>
  <c r="F51" i="3" s="1"/>
  <c r="F53" i="3" s="1"/>
  <c r="G50" i="3"/>
  <c r="G51" i="3" s="1"/>
  <c r="G53" i="3" s="1"/>
  <c r="H50" i="3"/>
  <c r="H51" i="3" s="1"/>
  <c r="H53" i="3" s="1"/>
  <c r="I50" i="3"/>
  <c r="I51" i="3" s="1"/>
  <c r="I53" i="3" s="1"/>
  <c r="J50" i="3"/>
  <c r="J51" i="3" s="1"/>
  <c r="J53" i="3" s="1"/>
  <c r="K50" i="3"/>
  <c r="K51" i="3" s="1"/>
  <c r="K53" i="3" s="1"/>
  <c r="L50" i="3"/>
  <c r="L51" i="3" s="1"/>
  <c r="L53" i="3" s="1"/>
  <c r="M50" i="3"/>
  <c r="M51" i="3" s="1"/>
  <c r="M53" i="3" s="1"/>
  <c r="N50" i="3"/>
  <c r="O50" i="3"/>
  <c r="O51" i="3" s="1"/>
  <c r="O53" i="3" s="1"/>
  <c r="P50" i="3"/>
  <c r="P51" i="3" s="1"/>
  <c r="P53" i="3" s="1"/>
  <c r="Q50" i="3"/>
  <c r="N51" i="3"/>
  <c r="N53" i="3" s="1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O54" i="3" s="1"/>
  <c r="P52" i="3"/>
  <c r="Q52" i="3"/>
  <c r="B52" i="3"/>
  <c r="B50" i="3"/>
  <c r="B51" i="3" s="1"/>
  <c r="B53" i="3" s="1"/>
  <c r="B27" i="7" l="1"/>
  <c r="B44" i="7" s="1"/>
  <c r="Q51" i="3"/>
  <c r="Q63" i="3" s="1"/>
  <c r="C27" i="7"/>
  <c r="C44" i="7" s="1"/>
  <c r="Q46" i="3"/>
  <c r="Q45" i="3"/>
  <c r="K54" i="3"/>
  <c r="G54" i="3"/>
  <c r="J54" i="3"/>
  <c r="D27" i="7"/>
  <c r="D44" i="7" s="1"/>
  <c r="F54" i="3"/>
  <c r="C54" i="3"/>
  <c r="C48" i="3"/>
  <c r="O48" i="3"/>
  <c r="O55" i="3" s="1"/>
  <c r="C48" i="2"/>
  <c r="F48" i="4"/>
  <c r="D48" i="4"/>
  <c r="D48" i="3"/>
  <c r="L48" i="2"/>
  <c r="I48" i="3"/>
  <c r="I55" i="3" s="1"/>
  <c r="I48" i="2"/>
  <c r="Q48" i="2"/>
  <c r="F48" i="3"/>
  <c r="F48" i="2"/>
  <c r="K48" i="3"/>
  <c r="K55" i="3" s="1"/>
  <c r="L48" i="3"/>
  <c r="D48" i="2"/>
  <c r="T48" i="2"/>
  <c r="B48" i="2"/>
  <c r="N48" i="3"/>
  <c r="N55" i="3" s="1"/>
  <c r="N48" i="2"/>
  <c r="G48" i="3"/>
  <c r="G55" i="3" s="1"/>
  <c r="C48" i="4"/>
  <c r="E48" i="4"/>
  <c r="H48" i="3"/>
  <c r="P48" i="3"/>
  <c r="H48" i="2"/>
  <c r="P48" i="2"/>
  <c r="E48" i="3"/>
  <c r="M48" i="3"/>
  <c r="E48" i="2"/>
  <c r="M48" i="2"/>
  <c r="U48" i="2"/>
  <c r="B48" i="4"/>
  <c r="J48" i="3"/>
  <c r="J55" i="3" s="1"/>
  <c r="B48" i="3"/>
  <c r="J48" i="2"/>
  <c r="R48" i="2"/>
  <c r="S48" i="2"/>
  <c r="E27" i="7"/>
  <c r="E44" i="7" s="1"/>
  <c r="F27" i="7"/>
  <c r="F44" i="7" s="1"/>
  <c r="G27" i="7"/>
  <c r="G44" i="7" s="1"/>
  <c r="I54" i="3"/>
  <c r="P54" i="3"/>
  <c r="M54" i="3"/>
  <c r="L54" i="3"/>
  <c r="N54" i="3"/>
  <c r="H54" i="3"/>
  <c r="E54" i="3"/>
  <c r="D54" i="3"/>
  <c r="B54" i="3"/>
  <c r="M57" i="3"/>
  <c r="H61" i="3"/>
  <c r="C59" i="3"/>
  <c r="E59" i="3"/>
  <c r="F60" i="3"/>
  <c r="H62" i="3"/>
  <c r="I63" i="3"/>
  <c r="M59" i="3"/>
  <c r="N60" i="3"/>
  <c r="P62" i="3"/>
  <c r="M7" i="3"/>
  <c r="M6" i="3"/>
  <c r="F7" i="3"/>
  <c r="Q7" i="3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P50" i="2"/>
  <c r="P51" i="2" s="1"/>
  <c r="P53" i="2" s="1"/>
  <c r="O50" i="2"/>
  <c r="O51" i="2" s="1"/>
  <c r="N50" i="2"/>
  <c r="N51" i="2" s="1"/>
  <c r="M50" i="2"/>
  <c r="M51" i="2" s="1"/>
  <c r="M53" i="2" s="1"/>
  <c r="L50" i="2"/>
  <c r="L51" i="2" s="1"/>
  <c r="L53" i="2" s="1"/>
  <c r="K50" i="2"/>
  <c r="K51" i="2" s="1"/>
  <c r="J50" i="2"/>
  <c r="J51" i="2" s="1"/>
  <c r="I50" i="2"/>
  <c r="I51" i="2" s="1"/>
  <c r="I53" i="2" s="1"/>
  <c r="H50" i="2"/>
  <c r="H51" i="2" s="1"/>
  <c r="H53" i="2" s="1"/>
  <c r="G50" i="2"/>
  <c r="G51" i="2" s="1"/>
  <c r="G53" i="2" s="1"/>
  <c r="F50" i="2"/>
  <c r="F51" i="2" s="1"/>
  <c r="F53" i="2" s="1"/>
  <c r="E50" i="2"/>
  <c r="E51" i="2" s="1"/>
  <c r="E53" i="2" s="1"/>
  <c r="D50" i="2"/>
  <c r="D51" i="2" s="1"/>
  <c r="D53" i="2" s="1"/>
  <c r="C50" i="2"/>
  <c r="C51" i="2" s="1"/>
  <c r="Q53" i="3" l="1"/>
  <c r="Q47" i="3"/>
  <c r="L55" i="3"/>
  <c r="Q48" i="3"/>
  <c r="M55" i="3"/>
  <c r="F55" i="3"/>
  <c r="C55" i="3"/>
  <c r="H55" i="3"/>
  <c r="E55" i="3"/>
  <c r="D55" i="3"/>
  <c r="B55" i="3"/>
  <c r="P55" i="3"/>
  <c r="M55" i="2"/>
  <c r="G55" i="2"/>
  <c r="I55" i="2"/>
  <c r="F63" i="3"/>
  <c r="N59" i="3"/>
  <c r="D58" i="3"/>
  <c r="C63" i="3"/>
  <c r="F59" i="3"/>
  <c r="O58" i="3"/>
  <c r="Q61" i="3"/>
  <c r="N58" i="3"/>
  <c r="P61" i="3"/>
  <c r="F58" i="3"/>
  <c r="I61" i="3"/>
  <c r="P57" i="3"/>
  <c r="L58" i="3"/>
  <c r="P60" i="3"/>
  <c r="H57" i="3"/>
  <c r="N63" i="3"/>
  <c r="H60" i="3"/>
  <c r="E57" i="3"/>
  <c r="P58" i="2"/>
  <c r="H62" i="2"/>
  <c r="J62" i="3"/>
  <c r="K63" i="3"/>
  <c r="K59" i="3"/>
  <c r="G61" i="3"/>
  <c r="G60" i="3"/>
  <c r="G59" i="3"/>
  <c r="P63" i="3"/>
  <c r="H63" i="3"/>
  <c r="O62" i="3"/>
  <c r="G62" i="3"/>
  <c r="N61" i="3"/>
  <c r="F61" i="3"/>
  <c r="M60" i="3"/>
  <c r="E60" i="3"/>
  <c r="L59" i="3"/>
  <c r="D59" i="3"/>
  <c r="K58" i="3"/>
  <c r="C58" i="3"/>
  <c r="J57" i="3"/>
  <c r="O59" i="3"/>
  <c r="O63" i="3"/>
  <c r="G63" i="3"/>
  <c r="N62" i="3"/>
  <c r="F62" i="3"/>
  <c r="M61" i="3"/>
  <c r="E61" i="3"/>
  <c r="L60" i="3"/>
  <c r="D60" i="3"/>
  <c r="J58" i="3"/>
  <c r="Q57" i="3"/>
  <c r="I57" i="3"/>
  <c r="M62" i="3"/>
  <c r="E62" i="3"/>
  <c r="L61" i="3"/>
  <c r="D61" i="3"/>
  <c r="K60" i="3"/>
  <c r="C60" i="3"/>
  <c r="J59" i="3"/>
  <c r="Q58" i="3"/>
  <c r="I58" i="3"/>
  <c r="M63" i="3"/>
  <c r="E63" i="3"/>
  <c r="L62" i="3"/>
  <c r="D62" i="3"/>
  <c r="K61" i="3"/>
  <c r="C61" i="3"/>
  <c r="J60" i="3"/>
  <c r="Q59" i="3"/>
  <c r="I59" i="3"/>
  <c r="P58" i="3"/>
  <c r="H58" i="3"/>
  <c r="O57" i="3"/>
  <c r="G57" i="3"/>
  <c r="L63" i="3"/>
  <c r="D63" i="3"/>
  <c r="K62" i="3"/>
  <c r="C62" i="3"/>
  <c r="J61" i="3"/>
  <c r="Q60" i="3"/>
  <c r="I60" i="3"/>
  <c r="P59" i="3"/>
  <c r="H59" i="3"/>
  <c r="G58" i="3"/>
  <c r="N57" i="3"/>
  <c r="F57" i="3"/>
  <c r="J63" i="3"/>
  <c r="Q62" i="3"/>
  <c r="I62" i="3"/>
  <c r="O60" i="3"/>
  <c r="M58" i="3"/>
  <c r="E58" i="3"/>
  <c r="L57" i="3"/>
  <c r="D57" i="3"/>
  <c r="O61" i="3"/>
  <c r="K57" i="3"/>
  <c r="C57" i="3"/>
  <c r="E63" i="2"/>
  <c r="M63" i="2"/>
  <c r="H58" i="2"/>
  <c r="D63" i="2"/>
  <c r="L63" i="2"/>
  <c r="O60" i="2"/>
  <c r="H60" i="2"/>
  <c r="P60" i="2"/>
  <c r="P57" i="2"/>
  <c r="P61" i="2"/>
  <c r="G60" i="2"/>
  <c r="P62" i="2"/>
  <c r="I61" i="2"/>
  <c r="H57" i="2"/>
  <c r="H61" i="2"/>
  <c r="J53" i="2"/>
  <c r="J62" i="2"/>
  <c r="J58" i="2"/>
  <c r="J63" i="2"/>
  <c r="J59" i="2"/>
  <c r="C53" i="2"/>
  <c r="C62" i="2"/>
  <c r="C58" i="2"/>
  <c r="C63" i="2"/>
  <c r="C59" i="2"/>
  <c r="C61" i="2"/>
  <c r="C57" i="2"/>
  <c r="K53" i="2"/>
  <c r="K62" i="2"/>
  <c r="K58" i="2"/>
  <c r="K63" i="2"/>
  <c r="K59" i="2"/>
  <c r="K61" i="2"/>
  <c r="K57" i="2"/>
  <c r="F61" i="2"/>
  <c r="N61" i="2"/>
  <c r="N53" i="2"/>
  <c r="N57" i="2"/>
  <c r="O53" i="2"/>
  <c r="O61" i="2"/>
  <c r="O57" i="2"/>
  <c r="O63" i="2"/>
  <c r="O59" i="2"/>
  <c r="J61" i="2"/>
  <c r="J57" i="2"/>
  <c r="D58" i="2"/>
  <c r="L58" i="2"/>
  <c r="F59" i="2"/>
  <c r="N59" i="2"/>
  <c r="D62" i="2"/>
  <c r="L62" i="2"/>
  <c r="F63" i="2"/>
  <c r="N63" i="2"/>
  <c r="E58" i="2"/>
  <c r="M58" i="2"/>
  <c r="G59" i="2"/>
  <c r="I60" i="2"/>
  <c r="E62" i="2"/>
  <c r="M62" i="2"/>
  <c r="G63" i="2"/>
  <c r="D57" i="2"/>
  <c r="L57" i="2"/>
  <c r="F58" i="2"/>
  <c r="N58" i="2"/>
  <c r="H59" i="2"/>
  <c r="P59" i="2"/>
  <c r="J60" i="2"/>
  <c r="D61" i="2"/>
  <c r="L61" i="2"/>
  <c r="F62" i="2"/>
  <c r="N62" i="2"/>
  <c r="H63" i="2"/>
  <c r="P63" i="2"/>
  <c r="E57" i="2"/>
  <c r="M57" i="2"/>
  <c r="G58" i="2"/>
  <c r="O58" i="2"/>
  <c r="I59" i="2"/>
  <c r="C60" i="2"/>
  <c r="K60" i="2"/>
  <c r="E61" i="2"/>
  <c r="M61" i="2"/>
  <c r="G62" i="2"/>
  <c r="O62" i="2"/>
  <c r="I63" i="2"/>
  <c r="F57" i="2"/>
  <c r="D60" i="2"/>
  <c r="L60" i="2"/>
  <c r="G57" i="2"/>
  <c r="I58" i="2"/>
  <c r="E60" i="2"/>
  <c r="M60" i="2"/>
  <c r="G61" i="2"/>
  <c r="I62" i="2"/>
  <c r="F54" i="2"/>
  <c r="F55" i="2" s="1"/>
  <c r="D59" i="2"/>
  <c r="L59" i="2"/>
  <c r="F60" i="2"/>
  <c r="N60" i="2"/>
  <c r="I57" i="2"/>
  <c r="E59" i="2"/>
  <c r="M59" i="2"/>
  <c r="G54" i="2"/>
  <c r="H54" i="2"/>
  <c r="H55" i="2" s="1"/>
  <c r="P54" i="2"/>
  <c r="P55" i="2" s="1"/>
  <c r="I54" i="2"/>
  <c r="D54" i="2"/>
  <c r="D55" i="2" s="1"/>
  <c r="L54" i="2"/>
  <c r="L55" i="2" s="1"/>
  <c r="E54" i="2"/>
  <c r="E55" i="2" s="1"/>
  <c r="M54" i="2"/>
  <c r="H8" i="6"/>
  <c r="H7" i="6"/>
  <c r="H6" i="6"/>
  <c r="C8" i="6"/>
  <c r="C7" i="6"/>
  <c r="C6" i="6"/>
  <c r="B50" i="2"/>
  <c r="B51" i="2" s="1"/>
  <c r="Q50" i="2"/>
  <c r="Q51" i="2" s="1"/>
  <c r="R50" i="2"/>
  <c r="S50" i="2"/>
  <c r="S51" i="2" s="1"/>
  <c r="T50" i="2"/>
  <c r="T51" i="2" s="1"/>
  <c r="U50" i="2"/>
  <c r="U51" i="2" s="1"/>
  <c r="R51" i="2"/>
  <c r="Q54" i="3" l="1"/>
  <c r="O54" i="2"/>
  <c r="O55" i="2" s="1"/>
  <c r="C54" i="2"/>
  <c r="C55" i="2" s="1"/>
  <c r="K54" i="2"/>
  <c r="K55" i="2" s="1"/>
  <c r="J54" i="2"/>
  <c r="J55" i="2"/>
  <c r="N54" i="2"/>
  <c r="N55" i="2" s="1"/>
  <c r="J7" i="4"/>
  <c r="J6" i="4"/>
  <c r="F7" i="4"/>
  <c r="F6" i="4"/>
  <c r="B7" i="4"/>
  <c r="B6" i="4"/>
  <c r="F6" i="3"/>
  <c r="B7" i="3"/>
  <c r="B6" i="3"/>
  <c r="Q55" i="3" l="1"/>
  <c r="B60" i="3"/>
  <c r="E66" i="3" s="1"/>
  <c r="B61" i="3"/>
  <c r="B63" i="3"/>
  <c r="B57" i="3"/>
  <c r="B62" i="3"/>
  <c r="B58" i="3"/>
  <c r="B59" i="3"/>
  <c r="C66" i="3" l="1"/>
  <c r="E13" i="6" s="1"/>
  <c r="B66" i="3"/>
  <c r="D66" i="3"/>
  <c r="F13" i="6" s="1"/>
  <c r="F66" i="3"/>
  <c r="H13" i="6" s="1"/>
  <c r="D13" i="6"/>
  <c r="G13" i="6"/>
  <c r="Q53" i="2" l="1"/>
  <c r="Q52" i="2"/>
  <c r="Q60" i="2" s="1"/>
  <c r="R52" i="2"/>
  <c r="R59" i="2" s="1"/>
  <c r="S52" i="2"/>
  <c r="S59" i="2" s="1"/>
  <c r="T52" i="2"/>
  <c r="U52" i="2"/>
  <c r="R53" i="2"/>
  <c r="R55" i="2" s="1"/>
  <c r="S53" i="2"/>
  <c r="B52" i="2"/>
  <c r="S61" i="2" l="1"/>
  <c r="S63" i="2"/>
  <c r="S60" i="2"/>
  <c r="R60" i="2"/>
  <c r="B57" i="2"/>
  <c r="R61" i="2"/>
  <c r="U63" i="2"/>
  <c r="T62" i="2"/>
  <c r="T53" i="2"/>
  <c r="S62" i="2"/>
  <c r="S58" i="2"/>
  <c r="S57" i="2"/>
  <c r="U61" i="2"/>
  <c r="T60" i="2"/>
  <c r="T58" i="2"/>
  <c r="T57" i="2"/>
  <c r="B58" i="2"/>
  <c r="U58" i="2"/>
  <c r="Q62" i="2"/>
  <c r="S54" i="2"/>
  <c r="S55" i="2" s="1"/>
  <c r="B53" i="2"/>
  <c r="B60" i="2"/>
  <c r="T61" i="2"/>
  <c r="T59" i="2"/>
  <c r="B59" i="2"/>
  <c r="U62" i="2"/>
  <c r="U53" i="2"/>
  <c r="B61" i="2"/>
  <c r="B62" i="2"/>
  <c r="B63" i="2"/>
  <c r="Q61" i="2"/>
  <c r="U57" i="2"/>
  <c r="U60" i="2"/>
  <c r="Q59" i="2"/>
  <c r="R58" i="2"/>
  <c r="T63" i="2"/>
  <c r="U59" i="2"/>
  <c r="Q58" i="2"/>
  <c r="R57" i="2"/>
  <c r="Q57" i="2"/>
  <c r="R63" i="2"/>
  <c r="R54" i="2"/>
  <c r="Q63" i="2"/>
  <c r="R62" i="2"/>
  <c r="Q54" i="2"/>
  <c r="Q55" i="2" s="1"/>
  <c r="T54" i="2" l="1"/>
  <c r="T55" i="2" s="1"/>
  <c r="B54" i="2"/>
  <c r="B55" i="2" s="1"/>
  <c r="U54" i="2"/>
  <c r="U55" i="2" s="1"/>
  <c r="E66" i="2" s="1"/>
  <c r="C66" i="2" l="1"/>
  <c r="F66" i="2"/>
  <c r="B66" i="2"/>
  <c r="D66" i="2"/>
  <c r="C52" i="4"/>
  <c r="E15" i="6" s="1"/>
  <c r="F52" i="4" l="1"/>
  <c r="H15" i="6" s="1"/>
  <c r="D52" i="4"/>
  <c r="F15" i="6" s="1"/>
  <c r="B52" i="4"/>
  <c r="D15" i="6" s="1"/>
  <c r="E52" i="4"/>
  <c r="G15" i="6" s="1"/>
  <c r="D12" i="6" l="1"/>
  <c r="D14" i="6" l="1"/>
  <c r="D16" i="6" s="1"/>
  <c r="C30" i="7" s="1"/>
  <c r="G12" i="6"/>
  <c r="H12" i="6"/>
  <c r="F12" i="6"/>
  <c r="F14" i="6" l="1"/>
  <c r="F16" i="6" s="1"/>
  <c r="E30" i="7" s="1"/>
  <c r="H14" i="6"/>
  <c r="H16" i="6" s="1"/>
  <c r="G30" i="7" s="1"/>
  <c r="G14" i="6"/>
  <c r="G16" i="6" s="1"/>
  <c r="F30" i="7" s="1"/>
  <c r="B33" i="7"/>
  <c r="C33" i="7"/>
  <c r="F33" i="7"/>
  <c r="G33" i="7"/>
  <c r="D33" i="7"/>
  <c r="E33" i="7"/>
  <c r="E12" i="6"/>
  <c r="F37" i="7" l="1"/>
  <c r="B37" i="7"/>
  <c r="C37" i="7"/>
  <c r="G37" i="7"/>
  <c r="E37" i="7"/>
  <c r="D37" i="7"/>
  <c r="G36" i="7"/>
  <c r="E36" i="7"/>
  <c r="F36" i="7"/>
  <c r="D36" i="7"/>
  <c r="B36" i="7"/>
  <c r="C36" i="7"/>
  <c r="D35" i="7"/>
  <c r="F35" i="7"/>
  <c r="G35" i="7"/>
  <c r="E35" i="7"/>
  <c r="C35" i="7"/>
  <c r="B35" i="7"/>
  <c r="E14" i="6"/>
  <c r="E16" i="6" s="1"/>
  <c r="D30" i="7" s="1"/>
  <c r="E34" i="7" l="1"/>
  <c r="E39" i="7" s="1"/>
  <c r="G34" i="7"/>
  <c r="G39" i="7" s="1"/>
  <c r="B34" i="7"/>
  <c r="B38" i="7" s="1"/>
  <c r="B45" i="7" s="1"/>
  <c r="B46" i="7" s="1"/>
  <c r="C34" i="7"/>
  <c r="C39" i="7" s="1"/>
  <c r="D34" i="7"/>
  <c r="D39" i="7" s="1"/>
  <c r="I39" i="7"/>
  <c r="K39" i="7"/>
  <c r="F34" i="7"/>
  <c r="F38" i="7" s="1"/>
  <c r="F45" i="7" s="1"/>
  <c r="F46" i="7" s="1"/>
  <c r="B39" i="7" l="1"/>
  <c r="H39" i="7"/>
  <c r="G38" i="7"/>
  <c r="G45" i="7" s="1"/>
  <c r="G46" i="7" s="1"/>
  <c r="D38" i="7"/>
  <c r="D45" i="7" s="1"/>
  <c r="D46" i="7" s="1"/>
  <c r="L39" i="7"/>
  <c r="E38" i="7"/>
  <c r="E45" i="7" s="1"/>
  <c r="E46" i="7" s="1"/>
  <c r="C38" i="7"/>
  <c r="C45" i="7" s="1"/>
  <c r="C46" i="7" s="1"/>
  <c r="F39" i="7"/>
  <c r="M39" i="7"/>
  <c r="J39" i="7"/>
</calcChain>
</file>

<file path=xl/sharedStrings.xml><?xml version="1.0" encoding="utf-8"?>
<sst xmlns="http://schemas.openxmlformats.org/spreadsheetml/2006/main" count="309" uniqueCount="151">
  <si>
    <t>Gokaraju Rangaraju Institute of Engineering and Technology</t>
  </si>
  <si>
    <t>(Autonomous)</t>
  </si>
  <si>
    <t>Course Outcome</t>
  </si>
  <si>
    <t>CO1</t>
  </si>
  <si>
    <t>CO2</t>
  </si>
  <si>
    <t>S.No/Roll No.</t>
  </si>
  <si>
    <t>CO3</t>
  </si>
  <si>
    <t>CO4</t>
  </si>
  <si>
    <t>CO5</t>
  </si>
  <si>
    <t>CO6</t>
  </si>
  <si>
    <t>CO7</t>
  </si>
  <si>
    <t>Total number of students appeared for the examination (NST)</t>
  </si>
  <si>
    <t>Total number of students attempted the question (NSA)</t>
  </si>
  <si>
    <t>Attempt % (TAP) = (NSA/NST)*100</t>
  </si>
  <si>
    <t>CO attainment is considered zero if the attempt % is less than 30%</t>
  </si>
  <si>
    <t>Assessment</t>
  </si>
  <si>
    <t>Marks</t>
  </si>
  <si>
    <t>Weighted Average for Attainment relevance (Internal CODn)</t>
  </si>
  <si>
    <t>Part A</t>
  </si>
  <si>
    <t>Part B</t>
  </si>
  <si>
    <t>Course Outcomes survey on Scale 1 (Low) to 5 (High)</t>
  </si>
  <si>
    <t>Indirect CO (COIn)</t>
  </si>
  <si>
    <t>Marks (Y)</t>
  </si>
  <si>
    <t>No. of COs Shared (Z)</t>
  </si>
  <si>
    <t>Y/Z</t>
  </si>
  <si>
    <t>Marks  →</t>
  </si>
  <si>
    <t xml:space="preserve">Course Name : </t>
  </si>
  <si>
    <t>Attainment/CO</t>
  </si>
  <si>
    <t>Indirect CO</t>
  </si>
  <si>
    <t>Attainment for Direct Internal CO                            (Mid I &amp; II, Assignments, Tutorials, Assessments, etc.)</t>
  </si>
  <si>
    <t>Attainment for Direct External CO                               (End Semester Exam)</t>
  </si>
  <si>
    <t xml:space="preserve">Academic Year:  </t>
  </si>
  <si>
    <t>Course/Subject:</t>
  </si>
  <si>
    <t xml:space="preserve">Course Code: </t>
  </si>
  <si>
    <t xml:space="preserve">Department: </t>
  </si>
  <si>
    <t xml:space="preserve">Name of the Program: </t>
  </si>
  <si>
    <t>Section</t>
  </si>
  <si>
    <t>Academic Year</t>
  </si>
  <si>
    <t>Name of the Programme</t>
  </si>
  <si>
    <t>Department</t>
  </si>
  <si>
    <t>Course Code</t>
  </si>
  <si>
    <t>Year - Semester</t>
  </si>
  <si>
    <t>Year - Semester :</t>
  </si>
  <si>
    <t>Summary Sheet CO Attainments</t>
  </si>
  <si>
    <t>Bachupally, Kukatpally, Hyderabad – 500 090</t>
  </si>
  <si>
    <t>Direct External CO Attainment</t>
  </si>
  <si>
    <t>Direct Internal CO Attainments</t>
  </si>
  <si>
    <t>Indirect CO Attainments</t>
  </si>
  <si>
    <r>
      <rPr>
        <b/>
        <i/>
        <u/>
        <sz val="14"/>
        <color theme="1"/>
        <rFont val="Calibri"/>
        <family val="2"/>
        <scheme val="minor"/>
      </rPr>
      <t xml:space="preserve">Note : </t>
    </r>
    <r>
      <rPr>
        <b/>
        <sz val="14"/>
        <color theme="1"/>
        <rFont val="Calibri"/>
        <family val="2"/>
        <scheme val="minor"/>
      </rPr>
      <t xml:space="preserve">Enter Marks Between </t>
    </r>
    <r>
      <rPr>
        <b/>
        <sz val="14"/>
        <color rgb="FFC00000"/>
        <rFont val="Calibri"/>
        <family val="2"/>
        <scheme val="minor"/>
      </rPr>
      <t>Two Green rows.</t>
    </r>
    <r>
      <rPr>
        <b/>
        <sz val="14"/>
        <color theme="1"/>
        <rFont val="Calibri"/>
        <family val="2"/>
        <scheme val="minor"/>
      </rPr>
      <t xml:space="preserve">  </t>
    </r>
    <r>
      <rPr>
        <b/>
        <i/>
        <u/>
        <sz val="14"/>
        <color theme="1"/>
        <rFont val="Calibri"/>
        <family val="2"/>
        <scheme val="minor"/>
      </rPr>
      <t xml:space="preserve">Another Note : </t>
    </r>
    <r>
      <rPr>
        <b/>
        <sz val="14"/>
        <color theme="1"/>
        <rFont val="Calibri"/>
        <family val="2"/>
        <scheme val="minor"/>
      </rPr>
      <t xml:space="preserve"> </t>
    </r>
    <r>
      <rPr>
        <b/>
        <sz val="14"/>
        <color rgb="FFC00000"/>
        <rFont val="Calibri"/>
        <family val="2"/>
        <scheme val="minor"/>
      </rPr>
      <t>Additional Columns</t>
    </r>
    <r>
      <rPr>
        <b/>
        <sz val="14"/>
        <color theme="1"/>
        <rFont val="Calibri"/>
        <family val="2"/>
        <scheme val="minor"/>
      </rPr>
      <t xml:space="preserve"> if Required should be</t>
    </r>
    <r>
      <rPr>
        <b/>
        <sz val="14"/>
        <color rgb="FFC00000"/>
        <rFont val="Calibri"/>
        <family val="2"/>
        <scheme val="minor"/>
      </rPr>
      <t xml:space="preserve"> inserted after column H </t>
    </r>
    <r>
      <rPr>
        <b/>
        <sz val="14"/>
        <color theme="1"/>
        <rFont val="Calibri"/>
        <family val="2"/>
        <scheme val="minor"/>
      </rPr>
      <t xml:space="preserve">and appropriately rename the Q. Nos. </t>
    </r>
  </si>
  <si>
    <t xml:space="preserve">Note : Enter Marks Between Two Green rows.  </t>
  </si>
  <si>
    <t>CO</t>
  </si>
  <si>
    <t>ID No.</t>
  </si>
  <si>
    <t>Name of the Faculty</t>
  </si>
  <si>
    <t>Signature</t>
  </si>
  <si>
    <t xml:space="preserve">HOD                                                                                         </t>
  </si>
  <si>
    <t xml:space="preserve">DAA </t>
  </si>
  <si>
    <t>Copy to: IQAC</t>
  </si>
  <si>
    <t>Note : CO attainment is considered to be zero if the attempt % is less than 30%</t>
  </si>
  <si>
    <t>Score(S)</t>
  </si>
  <si>
    <t>S*Y/Z</t>
  </si>
  <si>
    <t>CO Validation</t>
  </si>
  <si>
    <r>
      <t xml:space="preserve">Direct CO                                           </t>
    </r>
    <r>
      <rPr>
        <sz val="10"/>
        <color rgb="FFC00000"/>
        <rFont val="Calibri"/>
        <family val="2"/>
      </rPr>
      <t xml:space="preserve">                                      (0.3*Internal + 0.7*External)</t>
    </r>
  </si>
  <si>
    <r>
      <rPr>
        <sz val="10"/>
        <rFont val="Calibri"/>
        <family val="2"/>
      </rPr>
      <t xml:space="preserve">Final CO     </t>
    </r>
    <r>
      <rPr>
        <sz val="10"/>
        <color rgb="FFC00000"/>
        <rFont val="Calibri"/>
        <family val="2"/>
      </rPr>
      <t xml:space="preserve">                                                                                 (COFn) = (0.9 x Direct CO + 0.1 x Indirect CO)</t>
    </r>
  </si>
  <si>
    <r>
      <t xml:space="preserve">Note : Enter Marks Between </t>
    </r>
    <r>
      <rPr>
        <b/>
        <sz val="12"/>
        <color rgb="FFC00000"/>
        <rFont val="Calibri"/>
        <family val="2"/>
        <scheme val="minor"/>
      </rPr>
      <t>Two Green rows.</t>
    </r>
    <r>
      <rPr>
        <b/>
        <sz val="12"/>
        <color theme="1"/>
        <rFont val="Calibri"/>
        <family val="2"/>
        <scheme val="minor"/>
      </rPr>
      <t xml:space="preserve">  Another Note :  </t>
    </r>
    <r>
      <rPr>
        <b/>
        <sz val="12"/>
        <color rgb="FFC00000"/>
        <rFont val="Calibri"/>
        <family val="2"/>
        <scheme val="minor"/>
      </rPr>
      <t xml:space="preserve">Additional Columns </t>
    </r>
    <r>
      <rPr>
        <b/>
        <sz val="12"/>
        <color theme="1"/>
        <rFont val="Calibri"/>
        <family val="2"/>
        <scheme val="minor"/>
      </rPr>
      <t>if Required s</t>
    </r>
    <r>
      <rPr>
        <b/>
        <sz val="12"/>
        <color rgb="FFC00000"/>
        <rFont val="Calibri"/>
        <family val="2"/>
        <scheme val="minor"/>
      </rPr>
      <t>hould be inserted after column H</t>
    </r>
    <r>
      <rPr>
        <b/>
        <sz val="12"/>
        <color theme="1"/>
        <rFont val="Calibri"/>
        <family val="2"/>
        <scheme val="minor"/>
      </rPr>
      <t xml:space="preserve"> and appropriately rename the Q. Nos. </t>
    </r>
  </si>
  <si>
    <t>Viva</t>
  </si>
  <si>
    <t>Q.No 1</t>
  </si>
  <si>
    <t>Q.No 2</t>
  </si>
  <si>
    <t>Q.No 3</t>
  </si>
  <si>
    <t>Q.No 4</t>
  </si>
  <si>
    <t>Q.No 5</t>
  </si>
  <si>
    <t>Q.No 6</t>
  </si>
  <si>
    <t>Q.No 7</t>
  </si>
  <si>
    <t>Q.No 8</t>
  </si>
  <si>
    <t>Q.No 9</t>
  </si>
  <si>
    <t>Q.No 10</t>
  </si>
  <si>
    <t>Q.No 11</t>
  </si>
  <si>
    <t>Q.No 12</t>
  </si>
  <si>
    <t>Q.No 13</t>
  </si>
  <si>
    <t>Q.No 14</t>
  </si>
  <si>
    <t>Q.No 15</t>
  </si>
  <si>
    <t>Record</t>
  </si>
  <si>
    <t>Iteration 1</t>
  </si>
  <si>
    <t>Iteration 2</t>
  </si>
  <si>
    <t>Lab Internal Examination</t>
  </si>
  <si>
    <t xml:space="preserve">Total number of Students who got more than 60% marks (NSM) </t>
  </si>
  <si>
    <t>A</t>
  </si>
  <si>
    <t>P-Outcomes</t>
  </si>
  <si>
    <t>B</t>
  </si>
  <si>
    <t>C</t>
  </si>
  <si>
    <t>D</t>
  </si>
  <si>
    <t>E</t>
  </si>
  <si>
    <t>F</t>
  </si>
  <si>
    <t>H</t>
  </si>
  <si>
    <t>C-Outcomes</t>
  </si>
  <si>
    <t>Convert above mappings to scale 1-3</t>
  </si>
  <si>
    <t>Expected Attainment</t>
  </si>
  <si>
    <t>Final Cos</t>
  </si>
  <si>
    <t>CoF</t>
  </si>
  <si>
    <t>Attained</t>
  </si>
  <si>
    <t>Average Attainment per PO :</t>
  </si>
  <si>
    <t>PO 1</t>
  </si>
  <si>
    <t>PO 2</t>
  </si>
  <si>
    <t>PO 3</t>
  </si>
  <si>
    <t>PO 4</t>
  </si>
  <si>
    <t>PO 5</t>
  </si>
  <si>
    <t>PO 6</t>
  </si>
  <si>
    <t>Expected</t>
  </si>
  <si>
    <t>Faculty Co-Ordinator</t>
  </si>
  <si>
    <t>HOD</t>
  </si>
  <si>
    <t>Total number of Students who got more than 60% marks (NSM)</t>
  </si>
  <si>
    <r>
      <rPr>
        <b/>
        <sz val="12"/>
        <color rgb="FF002060"/>
        <rFont val="Calibri"/>
        <family val="2"/>
        <scheme val="minor"/>
      </rPr>
      <t>Enter H,M, L values of CO-PO Mapping Matrix in blue shaded rows 12 - 18 for seven CO s  automatically PO Attainments are Calculated</t>
    </r>
    <r>
      <rPr>
        <b/>
        <sz val="12"/>
        <rFont val="Calibri"/>
        <family val="2"/>
        <scheme val="minor"/>
      </rPr>
      <t xml:space="preserve">                                                    </t>
    </r>
    <r>
      <rPr>
        <b/>
        <sz val="16"/>
        <color rgb="FFC00000"/>
        <rFont val="Calibri"/>
        <family val="2"/>
        <scheme val="minor"/>
      </rPr>
      <t xml:space="preserve"> ←</t>
    </r>
  </si>
  <si>
    <t>First / 1</t>
  </si>
  <si>
    <r>
      <t xml:space="preserve">if your class strength is &gt; 60 then </t>
    </r>
    <r>
      <rPr>
        <b/>
        <i/>
        <u/>
        <sz val="12"/>
        <color theme="1"/>
        <rFont val="Calibri"/>
        <family val="2"/>
        <scheme val="minor"/>
      </rPr>
      <t>insert rows</t>
    </r>
    <r>
      <rPr>
        <b/>
        <i/>
        <u/>
        <sz val="12"/>
        <color rgb="FFC00000"/>
        <rFont val="Calibri"/>
        <family val="2"/>
        <scheme val="minor"/>
      </rPr>
      <t xml:space="preserve"> above the green row Last record</t>
    </r>
    <r>
      <rPr>
        <b/>
        <sz val="12"/>
        <color theme="1"/>
        <rFont val="Calibri"/>
        <family val="2"/>
        <scheme val="minor"/>
      </rPr>
      <t xml:space="preserve">, Similarly </t>
    </r>
    <r>
      <rPr>
        <b/>
        <i/>
        <u/>
        <sz val="12"/>
        <color theme="1"/>
        <rFont val="Calibri"/>
        <family val="2"/>
        <scheme val="minor"/>
      </rPr>
      <t xml:space="preserve">delete the </t>
    </r>
    <r>
      <rPr>
        <b/>
        <i/>
        <u/>
        <sz val="12"/>
        <color rgb="FFC00000"/>
        <rFont val="Calibri"/>
        <family val="2"/>
        <scheme val="minor"/>
      </rPr>
      <t>empty rows above green row</t>
    </r>
    <r>
      <rPr>
        <b/>
        <sz val="12"/>
        <color rgb="FFC00000"/>
        <rFont val="Calibri"/>
        <family val="2"/>
        <scheme val="minor"/>
      </rPr>
      <t xml:space="preserve"> if t</t>
    </r>
    <r>
      <rPr>
        <b/>
        <sz val="12"/>
        <color theme="1"/>
        <rFont val="Calibri"/>
        <family val="2"/>
        <scheme val="minor"/>
      </rPr>
      <t>he class strenght is &lt; 60)</t>
    </r>
  </si>
  <si>
    <r>
      <t xml:space="preserve">if your class strength is &gt; 60 then </t>
    </r>
    <r>
      <rPr>
        <b/>
        <i/>
        <u/>
        <sz val="12"/>
        <color theme="1"/>
        <rFont val="Calibri"/>
        <family val="2"/>
        <scheme val="minor"/>
      </rPr>
      <t xml:space="preserve">insert rows </t>
    </r>
    <r>
      <rPr>
        <b/>
        <i/>
        <u/>
        <sz val="12"/>
        <color rgb="FFC00000"/>
        <rFont val="Calibri"/>
        <family val="2"/>
        <scheme val="minor"/>
      </rPr>
      <t>above the green row Last record</t>
    </r>
    <r>
      <rPr>
        <b/>
        <sz val="12"/>
        <color theme="1"/>
        <rFont val="Calibri"/>
        <family val="2"/>
        <scheme val="minor"/>
      </rPr>
      <t xml:space="preserve">, Similarly </t>
    </r>
    <r>
      <rPr>
        <b/>
        <i/>
        <u/>
        <sz val="12"/>
        <color theme="1"/>
        <rFont val="Calibri"/>
        <family val="2"/>
        <scheme val="minor"/>
      </rPr>
      <t xml:space="preserve">delete the </t>
    </r>
    <r>
      <rPr>
        <b/>
        <i/>
        <u/>
        <sz val="12"/>
        <color rgb="FFC00000"/>
        <rFont val="Calibri"/>
        <family val="2"/>
        <scheme val="minor"/>
      </rPr>
      <t>empty rows above green row</t>
    </r>
    <r>
      <rPr>
        <b/>
        <sz val="12"/>
        <color theme="1"/>
        <rFont val="Calibri"/>
        <family val="2"/>
        <scheme val="minor"/>
      </rPr>
      <t xml:space="preserve"> if the class strenght is &lt; 60)</t>
    </r>
  </si>
  <si>
    <r>
      <t xml:space="preserve">if your class strength is &gt; 60 then </t>
    </r>
    <r>
      <rPr>
        <b/>
        <i/>
        <u/>
        <sz val="12"/>
        <color theme="1"/>
        <rFont val="Calibri"/>
        <family val="2"/>
        <scheme val="minor"/>
      </rPr>
      <t xml:space="preserve">insert </t>
    </r>
    <r>
      <rPr>
        <b/>
        <i/>
        <u/>
        <sz val="12"/>
        <color rgb="FFC00000"/>
        <rFont val="Calibri"/>
        <family val="2"/>
        <scheme val="minor"/>
      </rPr>
      <t>rows above the green row Last record</t>
    </r>
    <r>
      <rPr>
        <b/>
        <sz val="12"/>
        <color theme="1"/>
        <rFont val="Calibri"/>
        <family val="2"/>
        <scheme val="minor"/>
      </rPr>
      <t xml:space="preserve">, Similarly </t>
    </r>
    <r>
      <rPr>
        <b/>
        <i/>
        <u/>
        <sz val="12"/>
        <color rgb="FFC00000"/>
        <rFont val="Calibri"/>
        <family val="2"/>
        <scheme val="minor"/>
      </rPr>
      <t>delete the empty rows above green row</t>
    </r>
    <r>
      <rPr>
        <b/>
        <sz val="12"/>
        <color theme="1"/>
        <rFont val="Calibri"/>
        <family val="2"/>
        <scheme val="minor"/>
      </rPr>
      <t xml:space="preserve"> if the class strenght is &lt; 60)</t>
    </r>
  </si>
  <si>
    <t>Course Outcome→</t>
  </si>
  <si>
    <r>
      <t xml:space="preserve"> CO Number </t>
    </r>
    <r>
      <rPr>
        <b/>
        <sz val="14"/>
        <color rgb="FFC00000"/>
        <rFont val="Calibri"/>
        <family val="2"/>
      </rPr>
      <t xml:space="preserve">     1,2,3,4,5,6,7</t>
    </r>
  </si>
  <si>
    <t xml:space="preserve">Marks  </t>
  </si>
  <si>
    <t>First record/1</t>
  </si>
  <si>
    <t>First record / 1</t>
  </si>
  <si>
    <t>1,2,3</t>
  </si>
  <si>
    <t>Remedial Action for COs Less than 70% (2.10)</t>
  </si>
  <si>
    <t>Note : PO is Satisfied if attained PO &gt; 70, U indicates PO Unsatisfied</t>
  </si>
  <si>
    <t>Attainment %  (TMP) = (NSM/NSA)*100</t>
  </si>
  <si>
    <t>Attainment % (TMP) = (NSM/NSA)*100</t>
  </si>
  <si>
    <t>Attainment % (TMP)  = (NSM/NSA)*100</t>
  </si>
  <si>
    <t xml:space="preserve">!! Caution !!  For CO Values &lt; 2.1 should be justified with Remidial Action Report. </t>
  </si>
  <si>
    <t>1,2,3,4,5</t>
  </si>
  <si>
    <t>Civil Engineering</t>
  </si>
  <si>
    <t>M</t>
  </si>
  <si>
    <t>4,5</t>
  </si>
  <si>
    <r>
      <t xml:space="preserve">Enter CO Number </t>
    </r>
    <r>
      <rPr>
        <b/>
        <sz val="14"/>
        <color rgb="FFC00000"/>
        <rFont val="Calibri"/>
        <family val="2"/>
      </rPr>
      <t>→      1,2,3,4,5</t>
    </r>
  </si>
  <si>
    <t>Attendance</t>
  </si>
  <si>
    <r>
      <t xml:space="preserve">Attained </t>
    </r>
    <r>
      <rPr>
        <sz val="9"/>
        <color rgb="FFC00000"/>
        <rFont val="Calibri"/>
        <family val="2"/>
        <scheme val="minor"/>
      </rPr>
      <t>PO 1</t>
    </r>
  </si>
  <si>
    <r>
      <t xml:space="preserve">Attained </t>
    </r>
    <r>
      <rPr>
        <sz val="9"/>
        <color rgb="FFC00000"/>
        <rFont val="Calibri"/>
        <family val="2"/>
        <scheme val="minor"/>
      </rPr>
      <t>PO 2</t>
    </r>
  </si>
  <si>
    <r>
      <t xml:space="preserve">Attained </t>
    </r>
    <r>
      <rPr>
        <sz val="9"/>
        <color rgb="FFC00000"/>
        <rFont val="Calibri"/>
        <family val="2"/>
        <scheme val="minor"/>
      </rPr>
      <t>PO 3</t>
    </r>
  </si>
  <si>
    <r>
      <t xml:space="preserve">Attained </t>
    </r>
    <r>
      <rPr>
        <sz val="9"/>
        <color rgb="FFC00000"/>
        <rFont val="Calibri"/>
        <family val="2"/>
        <scheme val="minor"/>
      </rPr>
      <t>PO 4</t>
    </r>
  </si>
  <si>
    <r>
      <t xml:space="preserve">Attained </t>
    </r>
    <r>
      <rPr>
        <sz val="9"/>
        <color rgb="FFC00000"/>
        <rFont val="Calibri"/>
        <family val="2"/>
        <scheme val="minor"/>
      </rPr>
      <t>PO 5</t>
    </r>
  </si>
  <si>
    <r>
      <t xml:space="preserve">Attained </t>
    </r>
    <r>
      <rPr>
        <sz val="9"/>
        <color rgb="FFC00000"/>
        <rFont val="Calibri"/>
        <family val="2"/>
        <scheme val="minor"/>
      </rPr>
      <t>PO 6</t>
    </r>
  </si>
  <si>
    <t>2020-21</t>
  </si>
  <si>
    <t>Choose the problem domain in the specialized area under computer science and engineering</t>
  </si>
  <si>
    <t>Acquire and categorize the solution paradigms with help of case studies</t>
  </si>
  <si>
    <t>Design and code using selected hardware, software and tools.</t>
  </si>
  <si>
    <t>Execute, Implement and demonstrate the problem statement by using the selected hardware, software and tools.</t>
  </si>
  <si>
    <t>Document the thesis and publish the final work in a peer reviewed journal.</t>
  </si>
  <si>
    <t>_</t>
  </si>
  <si>
    <t>II-I</t>
  </si>
  <si>
    <t>DP-I</t>
  </si>
  <si>
    <t>GR20D5144</t>
  </si>
  <si>
    <t>M.Tech</t>
  </si>
  <si>
    <t>Mr. V.Ramesh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</si>
</sst>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171717"/>
      <name val="Consolas"/>
      <family val="3"/>
    </font>
    <font>
      <b/>
      <sz val="11"/>
      <color rgb="FFC0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b/>
      <sz val="14"/>
      <color rgb="FFC00000"/>
      <name val="Calibri"/>
      <family val="2"/>
    </font>
    <font>
      <b/>
      <sz val="10"/>
      <color theme="1"/>
      <name val="Consolas"/>
      <family val="3"/>
    </font>
    <font>
      <sz val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i/>
      <u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rgb="FF000000"/>
      <name val="Calibri"/>
      <family val="2"/>
    </font>
    <font>
      <sz val="10"/>
      <color rgb="FFC00000"/>
      <name val="Calibri"/>
      <family val="2"/>
    </font>
    <font>
      <sz val="10"/>
      <name val="Calibri"/>
      <family val="2"/>
    </font>
    <font>
      <b/>
      <sz val="10"/>
      <color rgb="FF000000"/>
      <name val="Calibri"/>
      <family val="2"/>
    </font>
    <font>
      <sz val="10"/>
      <color rgb="FFC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9"/>
      <color rgb="FFC0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9"/>
      <color rgb="FF7030A0"/>
      <name val="Calibri"/>
      <family val="2"/>
      <scheme val="minor"/>
    </font>
    <font>
      <sz val="9"/>
      <color rgb="FFC00000"/>
      <name val="Times New Roman"/>
      <family val="1"/>
    </font>
    <font>
      <sz val="9"/>
      <color rgb="FF7030A0"/>
      <name val="Times New Roman"/>
      <family val="1"/>
    </font>
    <font>
      <sz val="9"/>
      <color theme="1"/>
      <name val="Calibri"/>
      <family val="2"/>
    </font>
    <font>
      <b/>
      <sz val="9"/>
      <color rgb="FF00206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i/>
      <u/>
      <sz val="12"/>
      <color rgb="FFC00000"/>
      <name val="Calibri"/>
      <family val="2"/>
      <scheme val="minor"/>
    </font>
    <font>
      <sz val="11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9FB9B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7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74">
    <xf numFmtId="0" fontId="0" fillId="0" borderId="0" xfId="0"/>
    <xf numFmtId="0" fontId="1" fillId="0" borderId="0" xfId="0" applyFont="1"/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0" fontId="0" fillId="3" borderId="1" xfId="0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1" fillId="0" borderId="4" xfId="0" applyFont="1" applyFill="1" applyBorder="1"/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2" fontId="0" fillId="3" borderId="1" xfId="0" applyNumberForma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wrapText="1"/>
    </xf>
    <xf numFmtId="0" fontId="1" fillId="0" borderId="7" xfId="0" applyFont="1" applyBorder="1" applyAlignment="1">
      <alignment horizontal="center" vertical="center"/>
    </xf>
    <xf numFmtId="0" fontId="0" fillId="0" borderId="0" xfId="0" applyFill="1"/>
    <xf numFmtId="0" fontId="9" fillId="0" borderId="9" xfId="0" applyFont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1" fontId="0" fillId="0" borderId="0" xfId="0" applyNumberFormat="1" applyFill="1"/>
    <xf numFmtId="0" fontId="1" fillId="0" borderId="7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0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11" fillId="4" borderId="1" xfId="0" applyFont="1" applyFill="1" applyBorder="1" applyAlignment="1">
      <alignment horizontal="center" vertical="center"/>
    </xf>
    <xf numFmtId="2" fontId="0" fillId="3" borderId="1" xfId="0" applyNumberFormat="1" applyFont="1" applyFill="1" applyBorder="1" applyAlignment="1">
      <alignment horizontal="center" vertical="center"/>
    </xf>
    <xf numFmtId="2" fontId="0" fillId="0" borderId="0" xfId="0" applyNumberFormat="1" applyFont="1"/>
    <xf numFmtId="0" fontId="1" fillId="4" borderId="1" xfId="0" applyFont="1" applyFill="1" applyBorder="1" applyAlignment="1">
      <alignment horizontal="center" vertical="center"/>
    </xf>
    <xf numFmtId="0" fontId="5" fillId="0" borderId="0" xfId="0" applyFont="1" applyFill="1"/>
    <xf numFmtId="0" fontId="6" fillId="0" borderId="0" xfId="0" applyFont="1" applyFill="1"/>
    <xf numFmtId="0" fontId="12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/>
    <xf numFmtId="1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2" fontId="0" fillId="4" borderId="1" xfId="0" applyNumberFormat="1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1" fontId="3" fillId="4" borderId="4" xfId="0" applyNumberFormat="1" applyFont="1" applyFill="1" applyBorder="1" applyAlignment="1">
      <alignment horizontal="left" vertical="center" wrapText="1"/>
    </xf>
    <xf numFmtId="1" fontId="6" fillId="4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5" borderId="0" xfId="0" applyFont="1" applyFill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19" fillId="0" borderId="1" xfId="0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center"/>
    </xf>
    <xf numFmtId="2" fontId="2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wrapText="1"/>
    </xf>
    <xf numFmtId="0" fontId="15" fillId="0" borderId="1" xfId="0" applyFont="1" applyBorder="1" applyAlignment="1">
      <alignment horizontal="justify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21" fillId="0" borderId="1" xfId="0" applyFont="1" applyBorder="1" applyAlignment="1">
      <alignment horizontal="justify" vertical="center"/>
    </xf>
    <xf numFmtId="0" fontId="21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/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7" fillId="0" borderId="0" xfId="0" applyFont="1"/>
    <xf numFmtId="0" fontId="26" fillId="0" borderId="0" xfId="0" applyFont="1"/>
    <xf numFmtId="0" fontId="26" fillId="0" borderId="0" xfId="0" applyFont="1" applyAlignment="1">
      <alignment horizontal="center"/>
    </xf>
    <xf numFmtId="0" fontId="29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33" fillId="0" borderId="0" xfId="0" applyFont="1"/>
    <xf numFmtId="0" fontId="34" fillId="0" borderId="1" xfId="0" applyFont="1" applyBorder="1" applyAlignment="1">
      <alignment horizontal="center" vertical="center" wrapText="1"/>
    </xf>
    <xf numFmtId="2" fontId="29" fillId="0" borderId="1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6" fillId="0" borderId="1" xfId="0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27" fillId="0" borderId="1" xfId="0" applyFont="1" applyBorder="1" applyAlignment="1">
      <alignment horizontal="center" vertical="center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/>
    <xf numFmtId="0" fontId="36" fillId="0" borderId="1" xfId="0" applyFont="1" applyFill="1" applyBorder="1" applyAlignment="1">
      <alignment horizontal="center" vertical="center"/>
    </xf>
    <xf numFmtId="2" fontId="37" fillId="0" borderId="1" xfId="0" applyNumberFormat="1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/>
    </xf>
    <xf numFmtId="0" fontId="39" fillId="0" borderId="0" xfId="0" applyFont="1" applyAlignment="1">
      <alignment horizontal="center"/>
    </xf>
    <xf numFmtId="2" fontId="39" fillId="0" borderId="1" xfId="0" applyNumberFormat="1" applyFont="1" applyBorder="1" applyAlignment="1">
      <alignment horizontal="center"/>
    </xf>
    <xf numFmtId="2" fontId="27" fillId="0" borderId="0" xfId="0" applyNumberFormat="1" applyFont="1" applyAlignment="1">
      <alignment horizontal="center"/>
    </xf>
    <xf numFmtId="2" fontId="38" fillId="0" borderId="1" xfId="0" applyNumberFormat="1" applyFont="1" applyBorder="1" applyAlignment="1">
      <alignment horizontal="center"/>
    </xf>
    <xf numFmtId="0" fontId="26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28" fillId="0" borderId="15" xfId="0" applyFont="1" applyBorder="1" applyAlignment="1">
      <alignment horizontal="justify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0" fillId="6" borderId="1" xfId="0" applyFont="1" applyFill="1" applyBorder="1" applyAlignment="1">
      <alignment horizontal="center" vertical="center" wrapText="1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ont="1" applyFill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2" fontId="20" fillId="0" borderId="0" xfId="0" applyNumberFormat="1" applyFont="1" applyBorder="1" applyAlignment="1">
      <alignment horizontal="center" vertical="center" wrapText="1"/>
    </xf>
    <xf numFmtId="2" fontId="23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wrapText="1"/>
    </xf>
    <xf numFmtId="2" fontId="29" fillId="0" borderId="0" xfId="0" applyNumberFormat="1" applyFont="1" applyFill="1" applyBorder="1" applyAlignment="1">
      <alignment horizontal="center" vertical="center"/>
    </xf>
    <xf numFmtId="2" fontId="27" fillId="0" borderId="2" xfId="0" applyNumberFormat="1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2" fontId="27" fillId="0" borderId="0" xfId="0" applyNumberFormat="1" applyFont="1" applyBorder="1" applyAlignment="1">
      <alignment horizontal="center"/>
    </xf>
    <xf numFmtId="2" fontId="29" fillId="0" borderId="9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2" fontId="27" fillId="0" borderId="0" xfId="0" applyNumberFormat="1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 vertical="center"/>
    </xf>
    <xf numFmtId="0" fontId="39" fillId="0" borderId="2" xfId="0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0" fontId="39" fillId="0" borderId="0" xfId="0" applyFont="1" applyBorder="1" applyAlignment="1">
      <alignment horizontal="center"/>
    </xf>
    <xf numFmtId="2" fontId="38" fillId="0" borderId="0" xfId="0" applyNumberFormat="1" applyFont="1" applyBorder="1" applyAlignment="1">
      <alignment horizontal="center"/>
    </xf>
    <xf numFmtId="0" fontId="0" fillId="0" borderId="1" xfId="0" applyFont="1" applyBorder="1"/>
    <xf numFmtId="0" fontId="3" fillId="0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1" fontId="0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41" fillId="0" borderId="0" xfId="0" applyFont="1" applyFill="1" applyBorder="1"/>
    <xf numFmtId="0" fontId="41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/>
    </xf>
    <xf numFmtId="1" fontId="41" fillId="0" borderId="0" xfId="0" applyNumberFormat="1" applyFont="1" applyFill="1" applyBorder="1"/>
    <xf numFmtId="0" fontId="9" fillId="0" borderId="2" xfId="0" applyFont="1" applyFill="1" applyBorder="1" applyAlignment="1">
      <alignment vertical="center" wrapText="1"/>
    </xf>
    <xf numFmtId="0" fontId="9" fillId="5" borderId="2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0" fillId="3" borderId="1" xfId="0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" fillId="7" borderId="4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12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5" borderId="2" xfId="0" applyFont="1" applyFill="1" applyBorder="1" applyAlignment="1">
      <alignment horizontal="center" vertical="center"/>
    </xf>
    <xf numFmtId="0" fontId="0" fillId="5" borderId="8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0" xfId="0" applyFont="1" applyAlignment="1">
      <alignment horizontal="center"/>
    </xf>
    <xf numFmtId="0" fontId="23" fillId="0" borderId="1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8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5" borderId="7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38" fillId="0" borderId="0" xfId="0" applyFont="1" applyBorder="1" applyAlignment="1">
      <alignment horizontal="center" vertical="center" wrapText="1"/>
    </xf>
    <xf numFmtId="0" fontId="30" fillId="8" borderId="0" xfId="0" applyFont="1" applyFill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left"/>
    </xf>
    <xf numFmtId="0" fontId="0" fillId="5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6" fillId="0" borderId="0" xfId="0" applyFont="1" applyAlignment="1">
      <alignment horizontal="center"/>
    </xf>
  </cellXfs>
  <cellStyles count="1">
    <cellStyle name="Normal" xfId="0" builtinId="0"/>
  </cellStyles>
  <dxfs count="1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rgb="FF9C6500"/>
      </font>
      <fill>
        <patternFill>
          <bgColor rgb="FFFFEB9C"/>
        </patternFill>
      </fill>
    </dxf>
    <dxf>
      <font>
        <b val="0"/>
        <i val="0"/>
        <color auto="1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79FB9B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575734</xdr:colOff>
      <xdr:row>0</xdr:row>
      <xdr:rowOff>18820</xdr:rowOff>
    </xdr:from>
    <xdr:to>
      <xdr:col>5</xdr:col>
      <xdr:colOff>541867</xdr:colOff>
      <xdr:row>1</xdr:row>
      <xdr:rowOff>256945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072467" y="18820"/>
          <a:ext cx="618067" cy="5513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523689</xdr:colOff>
      <xdr:row>0</xdr:row>
      <xdr:rowOff>0</xdr:rowOff>
    </xdr:from>
    <xdr:to>
      <xdr:col>2</xdr:col>
      <xdr:colOff>1107888</xdr:colOff>
      <xdr:row>1</xdr:row>
      <xdr:rowOff>280521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629667" y="0"/>
          <a:ext cx="584199" cy="611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23132</xdr:colOff>
      <xdr:row>0</xdr:row>
      <xdr:rowOff>65316</xdr:rowOff>
    </xdr:from>
    <xdr:to>
      <xdr:col>3</xdr:col>
      <xdr:colOff>521608</xdr:colOff>
      <xdr:row>1</xdr:row>
      <xdr:rowOff>224066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71132" y="65316"/>
          <a:ext cx="498476" cy="430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329046</xdr:colOff>
      <xdr:row>0</xdr:row>
      <xdr:rowOff>51954</xdr:rowOff>
    </xdr:from>
    <xdr:to>
      <xdr:col>1</xdr:col>
      <xdr:colOff>813956</xdr:colOff>
      <xdr:row>2</xdr:row>
      <xdr:rowOff>51954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36023" y="51954"/>
          <a:ext cx="484910" cy="3983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438574</xdr:colOff>
      <xdr:row>0</xdr:row>
      <xdr:rowOff>33214</xdr:rowOff>
    </xdr:from>
    <xdr:to>
      <xdr:col>3</xdr:col>
      <xdr:colOff>57183</xdr:colOff>
      <xdr:row>1</xdr:row>
      <xdr:rowOff>271339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89294" y="33214"/>
          <a:ext cx="563489" cy="5505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9"/>
  <sheetViews>
    <sheetView tabSelected="1" zoomScale="90" zoomScaleNormal="90" workbookViewId="0">
      <selection activeCell="P9" sqref="P9"/>
    </sheetView>
  </sheetViews>
  <sheetFormatPr defaultRowHeight="15" x14ac:dyDescent="0.25"/>
  <cols>
    <col min="1" max="1" width="24.42578125" customWidth="1"/>
    <col min="2" max="2" width="8.5703125" style="2" bestFit="1" customWidth="1"/>
    <col min="3" max="3" width="8.5703125" customWidth="1"/>
    <col min="4" max="4" width="9.42578125" style="29" bestFit="1" customWidth="1"/>
    <col min="5" max="5" width="9.42578125" style="29" customWidth="1"/>
    <col min="6" max="7" width="8.5703125" bestFit="1" customWidth="1"/>
    <col min="8" max="9" width="8.5703125" customWidth="1"/>
    <col min="10" max="10" width="8.5703125" bestFit="1" customWidth="1"/>
    <col min="11" max="11" width="8.5703125" customWidth="1"/>
    <col min="12" max="12" width="9.42578125" bestFit="1" customWidth="1"/>
    <col min="13" max="16" width="9.42578125" customWidth="1"/>
    <col min="17" max="17" width="15.140625" style="111" customWidth="1"/>
    <col min="18" max="18" width="4" customWidth="1"/>
    <col min="19" max="20" width="7.85546875" style="29" bestFit="1" customWidth="1"/>
    <col min="21" max="21" width="12.42578125" style="29" customWidth="1"/>
    <col min="22" max="22" width="10.140625" customWidth="1"/>
  </cols>
  <sheetData>
    <row r="1" spans="1:22" ht="24.75" customHeight="1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spans="1:22" ht="24.75" customHeigh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</row>
    <row r="3" spans="1:22" ht="24.75" customHeight="1" x14ac:dyDescent="0.25">
      <c r="A3" s="194" t="s">
        <v>44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</row>
    <row r="4" spans="1:22" ht="24.75" customHeight="1" x14ac:dyDescent="0.25">
      <c r="A4" s="194" t="s">
        <v>46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</row>
    <row r="5" spans="1:22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  <c r="R5" s="196"/>
      <c r="S5" s="196"/>
      <c r="T5" s="196"/>
      <c r="U5" s="196"/>
      <c r="V5" s="196"/>
    </row>
    <row r="6" spans="1:22" s="69" customFormat="1" ht="31.5" customHeight="1" x14ac:dyDescent="0.25">
      <c r="A6" s="72" t="s">
        <v>37</v>
      </c>
      <c r="B6" s="68" t="s">
        <v>139</v>
      </c>
      <c r="D6" s="197" t="s">
        <v>39</v>
      </c>
      <c r="E6" s="198"/>
      <c r="F6" s="202" t="s">
        <v>128</v>
      </c>
      <c r="G6" s="202"/>
      <c r="H6" s="202"/>
      <c r="I6" s="202"/>
      <c r="L6" s="197" t="s">
        <v>38</v>
      </c>
      <c r="M6" s="198"/>
      <c r="N6" s="214" t="s">
        <v>149</v>
      </c>
      <c r="O6" s="215"/>
      <c r="P6" s="102"/>
      <c r="S6" s="14"/>
      <c r="T6" s="14"/>
      <c r="U6" s="14"/>
    </row>
    <row r="7" spans="1:22" s="69" customFormat="1" ht="23.45" customHeight="1" x14ac:dyDescent="0.25">
      <c r="A7" s="73" t="s">
        <v>41</v>
      </c>
      <c r="B7" s="68" t="s">
        <v>146</v>
      </c>
      <c r="C7" s="71"/>
      <c r="D7" s="197" t="s">
        <v>26</v>
      </c>
      <c r="E7" s="198"/>
      <c r="F7" s="202" t="s">
        <v>147</v>
      </c>
      <c r="G7" s="202"/>
      <c r="H7" s="202"/>
      <c r="I7" s="202"/>
      <c r="L7" s="203" t="s">
        <v>40</v>
      </c>
      <c r="M7" s="203"/>
      <c r="N7" s="212" t="s">
        <v>148</v>
      </c>
      <c r="O7" s="213"/>
      <c r="P7" s="103"/>
      <c r="Q7" s="105"/>
      <c r="S7" s="77" t="s">
        <v>36</v>
      </c>
      <c r="T7" s="62" t="s">
        <v>85</v>
      </c>
      <c r="U7" s="14"/>
    </row>
    <row r="8" spans="1:22" ht="24.6" customHeight="1" x14ac:dyDescent="0.25">
      <c r="A8" s="36"/>
      <c r="B8" s="200" t="s">
        <v>83</v>
      </c>
      <c r="C8" s="201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201"/>
      <c r="Q8" s="211"/>
      <c r="R8" s="7"/>
      <c r="S8" s="200" t="s">
        <v>80</v>
      </c>
      <c r="T8" s="201"/>
      <c r="U8" s="112" t="s">
        <v>132</v>
      </c>
    </row>
    <row r="9" spans="1:22" ht="42" customHeight="1" x14ac:dyDescent="0.25">
      <c r="A9" s="27"/>
      <c r="B9" s="8" t="s">
        <v>65</v>
      </c>
      <c r="C9" s="8" t="s">
        <v>66</v>
      </c>
      <c r="D9" s="8" t="s">
        <v>67</v>
      </c>
      <c r="E9" s="8" t="s">
        <v>68</v>
      </c>
      <c r="F9" s="8" t="s">
        <v>69</v>
      </c>
      <c r="G9" s="8" t="s">
        <v>70</v>
      </c>
      <c r="H9" s="8" t="s">
        <v>71</v>
      </c>
      <c r="I9" s="8" t="s">
        <v>72</v>
      </c>
      <c r="J9" s="8" t="s">
        <v>73</v>
      </c>
      <c r="K9" s="8" t="s">
        <v>74</v>
      </c>
      <c r="L9" s="8" t="s">
        <v>75</v>
      </c>
      <c r="M9" s="8" t="s">
        <v>76</v>
      </c>
      <c r="N9" s="8" t="s">
        <v>77</v>
      </c>
      <c r="O9" s="8" t="s">
        <v>78</v>
      </c>
      <c r="P9" s="8" t="s">
        <v>79</v>
      </c>
      <c r="Q9" s="107" t="s">
        <v>15</v>
      </c>
      <c r="R9" s="7"/>
      <c r="S9" s="8" t="s">
        <v>81</v>
      </c>
      <c r="T9" s="8" t="s">
        <v>82</v>
      </c>
      <c r="U9" s="113" t="s">
        <v>16</v>
      </c>
    </row>
    <row r="10" spans="1:22" ht="48" customHeight="1" x14ac:dyDescent="0.25">
      <c r="A10" s="106" t="s">
        <v>131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62" t="s">
        <v>127</v>
      </c>
      <c r="R10" s="65"/>
      <c r="S10" s="34" t="s">
        <v>120</v>
      </c>
      <c r="T10" s="34" t="s">
        <v>130</v>
      </c>
      <c r="U10" s="34" t="s">
        <v>127</v>
      </c>
    </row>
    <row r="11" spans="1:22" ht="17.45" customHeight="1" x14ac:dyDescent="0.25">
      <c r="A11" s="33" t="s">
        <v>25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62">
        <v>10</v>
      </c>
      <c r="R11" s="65"/>
      <c r="S11" s="34">
        <v>10</v>
      </c>
      <c r="T11" s="34">
        <v>5</v>
      </c>
      <c r="U11" s="34">
        <v>5</v>
      </c>
    </row>
    <row r="12" spans="1:22" ht="28.5" customHeight="1" x14ac:dyDescent="0.25">
      <c r="A12" s="80" t="s">
        <v>5</v>
      </c>
      <c r="B12" s="208" t="s">
        <v>63</v>
      </c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10"/>
      <c r="V12" s="31"/>
    </row>
    <row r="13" spans="1:22" ht="16.350000000000001" customHeight="1" x14ac:dyDescent="0.25">
      <c r="A13" s="148" t="s">
        <v>111</v>
      </c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6">
        <v>9</v>
      </c>
      <c r="R13" s="147"/>
      <c r="S13" s="146">
        <v>8</v>
      </c>
      <c r="T13" s="146">
        <v>4</v>
      </c>
      <c r="U13" s="145">
        <v>5</v>
      </c>
      <c r="V13" s="31"/>
    </row>
    <row r="14" spans="1:22" ht="16.350000000000001" customHeight="1" x14ac:dyDescent="0.25">
      <c r="A14" s="26">
        <v>2</v>
      </c>
      <c r="B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146">
        <v>8</v>
      </c>
      <c r="R14" s="28"/>
      <c r="S14" s="108">
        <v>6</v>
      </c>
      <c r="T14" s="108">
        <v>4</v>
      </c>
      <c r="U14" s="38">
        <v>4</v>
      </c>
      <c r="V14" s="31"/>
    </row>
    <row r="15" spans="1:22" ht="16.350000000000001" customHeight="1" x14ac:dyDescent="0.25">
      <c r="A15" s="26">
        <v>3</v>
      </c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146">
        <v>8</v>
      </c>
      <c r="R15" s="28"/>
      <c r="S15" s="108">
        <v>7</v>
      </c>
      <c r="T15" s="108">
        <v>4</v>
      </c>
      <c r="U15" s="38">
        <v>4</v>
      </c>
      <c r="V15" s="31"/>
    </row>
    <row r="16" spans="1:22" ht="16.350000000000001" customHeight="1" x14ac:dyDescent="0.25">
      <c r="A16" s="26">
        <v>4</v>
      </c>
      <c r="B16" s="38"/>
      <c r="C16" s="38"/>
      <c r="D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146">
        <v>9</v>
      </c>
      <c r="R16" s="28"/>
      <c r="S16" s="108">
        <v>8</v>
      </c>
      <c r="T16" s="108">
        <v>4</v>
      </c>
      <c r="U16" s="38">
        <v>4</v>
      </c>
      <c r="V16" s="31"/>
    </row>
    <row r="17" spans="1:22" ht="16.350000000000001" customHeight="1" x14ac:dyDescent="0.25">
      <c r="A17" s="26">
        <v>5</v>
      </c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146">
        <v>9</v>
      </c>
      <c r="R17" s="28"/>
      <c r="S17" s="108">
        <v>9</v>
      </c>
      <c r="T17" s="108">
        <v>5</v>
      </c>
      <c r="U17" s="38">
        <v>4</v>
      </c>
      <c r="V17" s="31"/>
    </row>
    <row r="18" spans="1:22" ht="16.350000000000001" customHeight="1" x14ac:dyDescent="0.25">
      <c r="A18" s="26">
        <v>6</v>
      </c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146">
        <v>9</v>
      </c>
      <c r="R18" s="28"/>
      <c r="S18" s="108">
        <v>7</v>
      </c>
      <c r="T18" s="108">
        <v>4</v>
      </c>
      <c r="U18" s="38">
        <v>4</v>
      </c>
      <c r="V18" s="31"/>
    </row>
    <row r="19" spans="1:22" ht="16.350000000000001" customHeight="1" x14ac:dyDescent="0.25">
      <c r="A19" s="26">
        <v>7</v>
      </c>
      <c r="B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146">
        <v>9</v>
      </c>
      <c r="R19" s="28"/>
      <c r="S19" s="108">
        <v>7</v>
      </c>
      <c r="T19" s="108">
        <v>4</v>
      </c>
      <c r="U19" s="38">
        <v>4</v>
      </c>
      <c r="V19" s="31"/>
    </row>
    <row r="20" spans="1:22" ht="16.350000000000001" customHeight="1" x14ac:dyDescent="0.25">
      <c r="A20" s="26">
        <v>8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146">
        <v>9</v>
      </c>
      <c r="R20" s="28"/>
      <c r="S20" s="108">
        <v>5</v>
      </c>
      <c r="T20" s="108">
        <v>3</v>
      </c>
      <c r="U20" s="38">
        <v>5</v>
      </c>
      <c r="V20" s="31"/>
    </row>
    <row r="21" spans="1:22" ht="16.350000000000001" customHeight="1" x14ac:dyDescent="0.25">
      <c r="A21" s="26">
        <v>9</v>
      </c>
      <c r="B21" s="38"/>
      <c r="C21" s="38"/>
      <c r="D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146">
        <v>9</v>
      </c>
      <c r="R21" s="28"/>
      <c r="S21" s="108">
        <v>0</v>
      </c>
      <c r="T21" s="108">
        <v>4</v>
      </c>
      <c r="U21" s="38">
        <v>4</v>
      </c>
      <c r="V21" s="31"/>
    </row>
    <row r="22" spans="1:22" ht="16.350000000000001" customHeight="1" x14ac:dyDescent="0.25">
      <c r="A22" s="26">
        <v>10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146">
        <v>9</v>
      </c>
      <c r="R22" s="28"/>
      <c r="S22" s="108">
        <v>8</v>
      </c>
      <c r="T22" s="108">
        <v>3</v>
      </c>
      <c r="U22" s="38">
        <v>3</v>
      </c>
      <c r="V22" s="31"/>
    </row>
    <row r="23" spans="1:22" ht="16.350000000000001" customHeight="1" x14ac:dyDescent="0.25">
      <c r="A23" s="26">
        <v>11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146">
        <v>9</v>
      </c>
      <c r="R23" s="28"/>
      <c r="S23" s="108">
        <v>8</v>
      </c>
      <c r="T23" s="108">
        <v>4</v>
      </c>
      <c r="U23" s="38">
        <v>5</v>
      </c>
      <c r="V23" s="31"/>
    </row>
    <row r="24" spans="1:22" ht="16.350000000000001" customHeight="1" x14ac:dyDescent="0.25">
      <c r="A24" s="26">
        <v>12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146">
        <v>8</v>
      </c>
      <c r="R24" s="28"/>
      <c r="S24" s="108">
        <v>8</v>
      </c>
      <c r="T24" s="108">
        <v>4</v>
      </c>
      <c r="U24" s="38">
        <v>4</v>
      </c>
      <c r="V24" s="31"/>
    </row>
    <row r="25" spans="1:22" ht="16.350000000000001" customHeight="1" x14ac:dyDescent="0.25">
      <c r="A25" s="26">
        <v>13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146">
        <v>9</v>
      </c>
      <c r="R25" s="28"/>
      <c r="S25" s="108">
        <v>7</v>
      </c>
      <c r="T25" s="108">
        <v>4</v>
      </c>
      <c r="U25" s="38">
        <v>4</v>
      </c>
      <c r="V25" s="31"/>
    </row>
    <row r="26" spans="1:22" ht="16.350000000000001" customHeight="1" x14ac:dyDescent="0.25">
      <c r="A26" s="26">
        <v>14</v>
      </c>
      <c r="B26" s="38"/>
      <c r="C26" s="38"/>
      <c r="D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146">
        <v>8</v>
      </c>
      <c r="R26" s="28"/>
      <c r="S26" s="108">
        <v>5</v>
      </c>
      <c r="T26" s="108">
        <v>3</v>
      </c>
      <c r="U26" s="38">
        <v>4</v>
      </c>
      <c r="V26" s="31"/>
    </row>
    <row r="27" spans="1:22" ht="16.350000000000001" customHeight="1" x14ac:dyDescent="0.25">
      <c r="A27" s="26">
        <v>15</v>
      </c>
      <c r="B27" s="38"/>
      <c r="C27" s="38"/>
      <c r="D27" s="38"/>
      <c r="E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146">
        <v>9</v>
      </c>
      <c r="R27" s="28"/>
      <c r="S27" s="108">
        <v>7</v>
      </c>
      <c r="T27" s="108">
        <v>4</v>
      </c>
      <c r="U27" s="38">
        <v>4</v>
      </c>
      <c r="V27" s="31"/>
    </row>
    <row r="28" spans="1:22" ht="16.350000000000001" customHeight="1" x14ac:dyDescent="0.25">
      <c r="A28" s="26">
        <v>16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146">
        <v>9</v>
      </c>
      <c r="R28" s="28"/>
      <c r="S28" s="108">
        <v>8</v>
      </c>
      <c r="T28" s="108">
        <v>4</v>
      </c>
      <c r="U28" s="38">
        <v>4</v>
      </c>
      <c r="V28" s="31"/>
    </row>
    <row r="29" spans="1:22" ht="16.350000000000001" customHeight="1" x14ac:dyDescent="0.25">
      <c r="A29" s="26">
        <v>17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146">
        <v>9</v>
      </c>
      <c r="R29" s="28"/>
      <c r="S29" s="108">
        <v>0</v>
      </c>
      <c r="T29" s="108">
        <v>3</v>
      </c>
      <c r="U29" s="38">
        <v>3</v>
      </c>
      <c r="V29" s="31"/>
    </row>
    <row r="30" spans="1:22" ht="16.350000000000001" customHeight="1" x14ac:dyDescent="0.25">
      <c r="A30" s="26">
        <v>18</v>
      </c>
      <c r="B30" s="38"/>
      <c r="C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146">
        <v>9</v>
      </c>
      <c r="R30" s="28"/>
      <c r="S30" s="108">
        <v>9</v>
      </c>
      <c r="T30" s="108">
        <v>5</v>
      </c>
      <c r="U30" s="38">
        <v>5</v>
      </c>
      <c r="V30" s="31"/>
    </row>
    <row r="31" spans="1:22" ht="16.350000000000001" customHeight="1" x14ac:dyDescent="0.25">
      <c r="A31" s="26">
        <v>19</v>
      </c>
      <c r="B31" s="38"/>
      <c r="C31" s="38"/>
      <c r="D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146">
        <v>10</v>
      </c>
      <c r="R31" s="28"/>
      <c r="S31" s="108">
        <v>7</v>
      </c>
      <c r="T31" s="108">
        <v>4</v>
      </c>
      <c r="U31" s="38">
        <v>3</v>
      </c>
      <c r="V31" s="31"/>
    </row>
    <row r="32" spans="1:22" ht="16.350000000000001" customHeight="1" x14ac:dyDescent="0.25">
      <c r="A32" s="26">
        <v>20</v>
      </c>
      <c r="B32" s="38"/>
      <c r="C32" s="38"/>
      <c r="D32" s="38"/>
      <c r="E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146">
        <v>8</v>
      </c>
      <c r="R32" s="28"/>
      <c r="S32" s="108">
        <v>8</v>
      </c>
      <c r="T32" s="108">
        <v>4</v>
      </c>
      <c r="U32" s="38">
        <v>4</v>
      </c>
      <c r="V32" s="31"/>
    </row>
    <row r="33" spans="1:22" ht="16.350000000000001" customHeight="1" x14ac:dyDescent="0.25">
      <c r="A33" s="26">
        <v>21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146">
        <v>9</v>
      </c>
      <c r="R33" s="28"/>
      <c r="S33" s="108">
        <v>8</v>
      </c>
      <c r="T33" s="108">
        <v>4</v>
      </c>
      <c r="U33" s="38">
        <v>5</v>
      </c>
      <c r="V33" s="31"/>
    </row>
    <row r="34" spans="1:22" ht="16.350000000000001" customHeight="1" x14ac:dyDescent="0.25">
      <c r="A34" s="26">
        <v>22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146">
        <v>7</v>
      </c>
      <c r="R34" s="28"/>
      <c r="S34" s="108">
        <v>7</v>
      </c>
      <c r="T34" s="108">
        <v>4</v>
      </c>
      <c r="U34" s="38">
        <v>3</v>
      </c>
      <c r="V34" s="31"/>
    </row>
    <row r="35" spans="1:22" ht="16.350000000000001" customHeight="1" x14ac:dyDescent="0.25">
      <c r="A35" s="26">
        <v>23</v>
      </c>
      <c r="B35" s="38"/>
      <c r="C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146">
        <v>10</v>
      </c>
      <c r="R35" s="28"/>
      <c r="S35" s="108">
        <v>10</v>
      </c>
      <c r="T35" s="108">
        <v>5</v>
      </c>
      <c r="U35" s="38">
        <v>4</v>
      </c>
      <c r="V35" s="31"/>
    </row>
    <row r="36" spans="1:22" ht="16.350000000000001" customHeight="1" x14ac:dyDescent="0.25">
      <c r="A36" s="26">
        <v>24</v>
      </c>
      <c r="B36" s="38"/>
      <c r="C36" s="38"/>
      <c r="D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146">
        <v>9</v>
      </c>
      <c r="R36" s="28"/>
      <c r="S36" s="108">
        <v>7</v>
      </c>
      <c r="T36" s="108">
        <v>4</v>
      </c>
      <c r="U36" s="38">
        <v>5</v>
      </c>
      <c r="V36" s="31"/>
    </row>
    <row r="37" spans="1:22" ht="16.350000000000001" customHeight="1" x14ac:dyDescent="0.25">
      <c r="A37" s="26">
        <v>25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146">
        <v>8</v>
      </c>
      <c r="R37" s="28"/>
      <c r="S37" s="108">
        <v>5</v>
      </c>
      <c r="T37" s="108">
        <v>3</v>
      </c>
      <c r="U37" s="38">
        <v>4</v>
      </c>
      <c r="V37" s="31"/>
    </row>
    <row r="38" spans="1:22" ht="16.350000000000001" customHeight="1" x14ac:dyDescent="0.25">
      <c r="A38" s="26">
        <v>26</v>
      </c>
      <c r="B38" s="38"/>
      <c r="C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146">
        <v>9</v>
      </c>
      <c r="R38" s="28"/>
      <c r="S38" s="108">
        <v>7</v>
      </c>
      <c r="T38" s="108">
        <v>4</v>
      </c>
      <c r="U38" s="38">
        <v>5</v>
      </c>
      <c r="V38" s="31"/>
    </row>
    <row r="39" spans="1:22" ht="16.350000000000001" customHeight="1" x14ac:dyDescent="0.25">
      <c r="A39" s="26">
        <v>27</v>
      </c>
      <c r="B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146">
        <v>8</v>
      </c>
      <c r="R39" s="28"/>
      <c r="S39" s="108">
        <v>7</v>
      </c>
      <c r="T39" s="108">
        <v>4</v>
      </c>
      <c r="U39" s="38">
        <v>5</v>
      </c>
      <c r="V39" s="31"/>
    </row>
    <row r="40" spans="1:22" ht="16.350000000000001" customHeight="1" x14ac:dyDescent="0.25">
      <c r="A40" s="26">
        <v>28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146">
        <v>9</v>
      </c>
      <c r="R40" s="28"/>
      <c r="S40" s="108">
        <v>9</v>
      </c>
      <c r="T40" s="108">
        <v>5</v>
      </c>
      <c r="U40" s="38">
        <v>5</v>
      </c>
      <c r="V40" s="31"/>
    </row>
    <row r="41" spans="1:22" ht="16.350000000000001" customHeight="1" x14ac:dyDescent="0.25">
      <c r="A41" s="148">
        <v>29</v>
      </c>
      <c r="B41" s="177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6">
        <v>8</v>
      </c>
      <c r="R41" s="147"/>
      <c r="S41" s="108">
        <v>7</v>
      </c>
      <c r="T41" s="108">
        <v>4</v>
      </c>
      <c r="U41" s="38">
        <v>5</v>
      </c>
      <c r="V41" s="31"/>
    </row>
    <row r="42" spans="1:22" ht="37.5" customHeight="1" x14ac:dyDescent="0.25">
      <c r="A42" s="205" t="s">
        <v>112</v>
      </c>
      <c r="B42" s="206"/>
      <c r="C42" s="206"/>
      <c r="D42" s="206"/>
      <c r="E42" s="206"/>
      <c r="F42" s="206"/>
      <c r="G42" s="206"/>
      <c r="H42" s="206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S42" s="206"/>
      <c r="T42" s="206"/>
      <c r="U42" s="207"/>
    </row>
    <row r="43" spans="1:22" ht="46.5" customHeight="1" x14ac:dyDescent="0.25">
      <c r="A43" s="56" t="s">
        <v>11</v>
      </c>
      <c r="B43" s="53" t="str">
        <f t="shared" ref="B43:U43" si="0">IF(ISNUMBER(B$11), COUNTA(B13:B41)-COUNTIF(B13:B41,"A"), "")</f>
        <v/>
      </c>
      <c r="C43" s="53" t="str">
        <f>IF(ISNUMBER(C$11), COUNTA(C13:C41)-COUNTIF(C13:C41,"A"), "")</f>
        <v/>
      </c>
      <c r="D43" s="53" t="str">
        <f t="shared" si="0"/>
        <v/>
      </c>
      <c r="E43" s="53" t="str">
        <f t="shared" si="0"/>
        <v/>
      </c>
      <c r="F43" s="53" t="str">
        <f t="shared" si="0"/>
        <v/>
      </c>
      <c r="G43" s="53" t="str">
        <f t="shared" si="0"/>
        <v/>
      </c>
      <c r="H43" s="53" t="str">
        <f t="shared" si="0"/>
        <v/>
      </c>
      <c r="I43" s="53" t="str">
        <f t="shared" si="0"/>
        <v/>
      </c>
      <c r="J43" s="53" t="str">
        <f t="shared" si="0"/>
        <v/>
      </c>
      <c r="K43" s="53" t="str">
        <f t="shared" si="0"/>
        <v/>
      </c>
      <c r="L43" s="53" t="str">
        <f t="shared" si="0"/>
        <v/>
      </c>
      <c r="M43" s="53" t="str">
        <f t="shared" si="0"/>
        <v/>
      </c>
      <c r="N43" s="53" t="str">
        <f t="shared" si="0"/>
        <v/>
      </c>
      <c r="O43" s="53" t="str">
        <f t="shared" si="0"/>
        <v/>
      </c>
      <c r="P43" s="53" t="str">
        <f t="shared" si="0"/>
        <v/>
      </c>
      <c r="Q43" s="53">
        <f t="shared" si="0"/>
        <v>29</v>
      </c>
      <c r="R43" s="53" t="str">
        <f t="shared" si="0"/>
        <v/>
      </c>
      <c r="S43" s="53">
        <f t="shared" si="0"/>
        <v>29</v>
      </c>
      <c r="T43" s="53">
        <f t="shared" si="0"/>
        <v>29</v>
      </c>
      <c r="U43" s="53">
        <f t="shared" si="0"/>
        <v>29</v>
      </c>
    </row>
    <row r="44" spans="1:22" ht="45" x14ac:dyDescent="0.25">
      <c r="A44" s="56" t="s">
        <v>12</v>
      </c>
      <c r="B44" s="54" t="str">
        <f t="shared" ref="B44:U44" si="1">IF(ISNUMBER(B$43),COUNT(B13:B41),"")</f>
        <v/>
      </c>
      <c r="C44" s="54" t="str">
        <f>IF(ISNUMBER(C$43),COUNT(C13:C41),"")</f>
        <v/>
      </c>
      <c r="D44" s="54" t="str">
        <f t="shared" si="1"/>
        <v/>
      </c>
      <c r="E44" s="54" t="str">
        <f t="shared" si="1"/>
        <v/>
      </c>
      <c r="F44" s="54" t="str">
        <f t="shared" si="1"/>
        <v/>
      </c>
      <c r="G44" s="54" t="str">
        <f t="shared" si="1"/>
        <v/>
      </c>
      <c r="H44" s="54" t="str">
        <f t="shared" si="1"/>
        <v/>
      </c>
      <c r="I44" s="54" t="str">
        <f t="shared" si="1"/>
        <v/>
      </c>
      <c r="J44" s="54" t="str">
        <f t="shared" si="1"/>
        <v/>
      </c>
      <c r="K44" s="54" t="str">
        <f t="shared" si="1"/>
        <v/>
      </c>
      <c r="L44" s="54" t="str">
        <f t="shared" si="1"/>
        <v/>
      </c>
      <c r="M44" s="54" t="str">
        <f t="shared" si="1"/>
        <v/>
      </c>
      <c r="N44" s="54" t="str">
        <f t="shared" si="1"/>
        <v/>
      </c>
      <c r="O44" s="54" t="str">
        <f t="shared" si="1"/>
        <v/>
      </c>
      <c r="P44" s="54" t="str">
        <f t="shared" si="1"/>
        <v/>
      </c>
      <c r="Q44" s="54">
        <f t="shared" si="1"/>
        <v>29</v>
      </c>
      <c r="R44" s="54" t="str">
        <f t="shared" si="1"/>
        <v/>
      </c>
      <c r="S44" s="54">
        <f t="shared" si="1"/>
        <v>29</v>
      </c>
      <c r="T44" s="54">
        <f t="shared" si="1"/>
        <v>29</v>
      </c>
      <c r="U44" s="54">
        <f t="shared" si="1"/>
        <v>29</v>
      </c>
    </row>
    <row r="45" spans="1:22" ht="30" x14ac:dyDescent="0.25">
      <c r="A45" s="56" t="s">
        <v>13</v>
      </c>
      <c r="B45" s="55" t="str">
        <f>IF(ISERROR(B44/B43), " ",B44/B43*100)</f>
        <v xml:space="preserve"> </v>
      </c>
      <c r="C45" s="55" t="str">
        <f t="shared" ref="C45:U45" si="2">IF(ISERROR(C44/C43), " ",C44/C43*100)</f>
        <v xml:space="preserve"> </v>
      </c>
      <c r="D45" s="55" t="str">
        <f t="shared" si="2"/>
        <v xml:space="preserve"> </v>
      </c>
      <c r="E45" s="55" t="str">
        <f t="shared" si="2"/>
        <v xml:space="preserve"> </v>
      </c>
      <c r="F45" s="55" t="str">
        <f t="shared" si="2"/>
        <v xml:space="preserve"> </v>
      </c>
      <c r="G45" s="55" t="str">
        <f t="shared" si="2"/>
        <v xml:space="preserve"> </v>
      </c>
      <c r="H45" s="55" t="str">
        <f t="shared" si="2"/>
        <v xml:space="preserve"> </v>
      </c>
      <c r="I45" s="55" t="str">
        <f t="shared" si="2"/>
        <v xml:space="preserve"> </v>
      </c>
      <c r="J45" s="55" t="str">
        <f t="shared" si="2"/>
        <v xml:space="preserve"> </v>
      </c>
      <c r="K45" s="55" t="str">
        <f t="shared" si="2"/>
        <v xml:space="preserve"> </v>
      </c>
      <c r="L45" s="55" t="str">
        <f t="shared" si="2"/>
        <v xml:space="preserve"> </v>
      </c>
      <c r="M45" s="55" t="str">
        <f t="shared" si="2"/>
        <v xml:space="preserve"> </v>
      </c>
      <c r="N45" s="55" t="str">
        <f t="shared" si="2"/>
        <v xml:space="preserve"> </v>
      </c>
      <c r="O45" s="55" t="str">
        <f t="shared" si="2"/>
        <v xml:space="preserve"> </v>
      </c>
      <c r="P45" s="55" t="str">
        <f t="shared" si="2"/>
        <v xml:space="preserve"> </v>
      </c>
      <c r="Q45" s="55">
        <f t="shared" si="2"/>
        <v>100</v>
      </c>
      <c r="R45" s="55" t="str">
        <f t="shared" si="2"/>
        <v xml:space="preserve"> </v>
      </c>
      <c r="S45" s="55">
        <f t="shared" si="2"/>
        <v>100</v>
      </c>
      <c r="T45" s="55">
        <f t="shared" si="2"/>
        <v>100</v>
      </c>
      <c r="U45" s="55">
        <f t="shared" si="2"/>
        <v>100</v>
      </c>
    </row>
    <row r="46" spans="1:22" ht="45" x14ac:dyDescent="0.25">
      <c r="A46" s="56" t="s">
        <v>84</v>
      </c>
      <c r="B46" s="54" t="str">
        <f t="shared" ref="B46:U46" si="3">IF(ISNUMBER(B$44),COUNTIF(B$13:B$41, "&gt;="&amp;FLOOR((B11*0.6),1)),"")</f>
        <v/>
      </c>
      <c r="C46" s="54" t="str">
        <f>IF(ISNUMBER(C$44),COUNTIF(C$13:C$41, "&gt;="&amp;FLOOR((C11*0.6),1)),"")</f>
        <v/>
      </c>
      <c r="D46" s="54" t="str">
        <f t="shared" si="3"/>
        <v/>
      </c>
      <c r="E46" s="54" t="str">
        <f t="shared" si="3"/>
        <v/>
      </c>
      <c r="F46" s="54" t="str">
        <f t="shared" si="3"/>
        <v/>
      </c>
      <c r="G46" s="54" t="str">
        <f t="shared" si="3"/>
        <v/>
      </c>
      <c r="H46" s="54" t="str">
        <f t="shared" si="3"/>
        <v/>
      </c>
      <c r="I46" s="54" t="str">
        <f t="shared" si="3"/>
        <v/>
      </c>
      <c r="J46" s="54" t="str">
        <f t="shared" si="3"/>
        <v/>
      </c>
      <c r="K46" s="54" t="str">
        <f t="shared" si="3"/>
        <v/>
      </c>
      <c r="L46" s="54" t="str">
        <f t="shared" si="3"/>
        <v/>
      </c>
      <c r="M46" s="54" t="str">
        <f t="shared" si="3"/>
        <v/>
      </c>
      <c r="N46" s="54" t="str">
        <f t="shared" si="3"/>
        <v/>
      </c>
      <c r="O46" s="54" t="str">
        <f t="shared" si="3"/>
        <v/>
      </c>
      <c r="P46" s="54" t="str">
        <f t="shared" si="3"/>
        <v/>
      </c>
      <c r="Q46" s="54">
        <f t="shared" si="3"/>
        <v>29</v>
      </c>
      <c r="R46" s="54" t="str">
        <f t="shared" si="3"/>
        <v/>
      </c>
      <c r="S46" s="54">
        <f t="shared" si="3"/>
        <v>24</v>
      </c>
      <c r="T46" s="54">
        <f t="shared" si="3"/>
        <v>29</v>
      </c>
      <c r="U46" s="54">
        <f t="shared" si="3"/>
        <v>29</v>
      </c>
    </row>
    <row r="47" spans="1:22" ht="30" x14ac:dyDescent="0.25">
      <c r="A47" s="56" t="s">
        <v>123</v>
      </c>
      <c r="B47" s="55" t="str">
        <f>IFERROR((B46/B44*100),"")</f>
        <v/>
      </c>
      <c r="C47" s="55" t="str">
        <f t="shared" ref="C47:U47" si="4">IFERROR((C46/C44*100),"")</f>
        <v/>
      </c>
      <c r="D47" s="55" t="str">
        <f t="shared" si="4"/>
        <v/>
      </c>
      <c r="E47" s="55" t="str">
        <f t="shared" si="4"/>
        <v/>
      </c>
      <c r="F47" s="55" t="str">
        <f t="shared" si="4"/>
        <v/>
      </c>
      <c r="G47" s="55" t="str">
        <f t="shared" si="4"/>
        <v/>
      </c>
      <c r="H47" s="55" t="str">
        <f t="shared" si="4"/>
        <v/>
      </c>
      <c r="I47" s="55" t="str">
        <f t="shared" si="4"/>
        <v/>
      </c>
      <c r="J47" s="55" t="str">
        <f t="shared" si="4"/>
        <v/>
      </c>
      <c r="K47" s="55" t="str">
        <f t="shared" si="4"/>
        <v/>
      </c>
      <c r="L47" s="55" t="str">
        <f t="shared" si="4"/>
        <v/>
      </c>
      <c r="M47" s="55" t="str">
        <f t="shared" si="4"/>
        <v/>
      </c>
      <c r="N47" s="55" t="str">
        <f t="shared" si="4"/>
        <v/>
      </c>
      <c r="O47" s="55" t="str">
        <f t="shared" si="4"/>
        <v/>
      </c>
      <c r="P47" s="55" t="str">
        <f t="shared" si="4"/>
        <v/>
      </c>
      <c r="Q47" s="55">
        <f t="shared" si="4"/>
        <v>100</v>
      </c>
      <c r="R47" s="55" t="str">
        <f t="shared" si="4"/>
        <v/>
      </c>
      <c r="S47" s="55">
        <f t="shared" si="4"/>
        <v>82.758620689655174</v>
      </c>
      <c r="T47" s="55">
        <f t="shared" si="4"/>
        <v>100</v>
      </c>
      <c r="U47" s="55">
        <f t="shared" si="4"/>
        <v>100</v>
      </c>
    </row>
    <row r="48" spans="1:22" ht="25.5" customHeight="1" x14ac:dyDescent="0.25">
      <c r="A48" s="57" t="s">
        <v>58</v>
      </c>
      <c r="B48" s="53" t="str">
        <f>IF(ISNUMBER(B47),IF(B47&gt;=60,3,IF(B47&gt;=50,2,IF(B47&gt;=30,1,0))),"")</f>
        <v/>
      </c>
      <c r="C48" s="53" t="str">
        <f t="shared" ref="C48:U48" si="5">IF(ISNUMBER(C47),IF(C47&gt;=60,3,IF(C47&gt;=50,2,IF(C47&gt;=30,1,0))),"")</f>
        <v/>
      </c>
      <c r="D48" s="53" t="str">
        <f t="shared" si="5"/>
        <v/>
      </c>
      <c r="E48" s="53" t="str">
        <f t="shared" si="5"/>
        <v/>
      </c>
      <c r="F48" s="53" t="str">
        <f t="shared" si="5"/>
        <v/>
      </c>
      <c r="G48" s="53" t="str">
        <f t="shared" si="5"/>
        <v/>
      </c>
      <c r="H48" s="53" t="str">
        <f t="shared" si="5"/>
        <v/>
      </c>
      <c r="I48" s="53" t="str">
        <f t="shared" si="5"/>
        <v/>
      </c>
      <c r="J48" s="53" t="str">
        <f t="shared" si="5"/>
        <v/>
      </c>
      <c r="K48" s="53" t="str">
        <f t="shared" si="5"/>
        <v/>
      </c>
      <c r="L48" s="53" t="str">
        <f t="shared" si="5"/>
        <v/>
      </c>
      <c r="M48" s="53" t="str">
        <f t="shared" si="5"/>
        <v/>
      </c>
      <c r="N48" s="53" t="str">
        <f t="shared" si="5"/>
        <v/>
      </c>
      <c r="O48" s="53" t="str">
        <f t="shared" si="5"/>
        <v/>
      </c>
      <c r="P48" s="53" t="str">
        <f t="shared" si="5"/>
        <v/>
      </c>
      <c r="Q48" s="53">
        <f t="shared" si="5"/>
        <v>3</v>
      </c>
      <c r="R48" s="53" t="str">
        <f t="shared" si="5"/>
        <v/>
      </c>
      <c r="S48" s="53">
        <f t="shared" si="5"/>
        <v>3</v>
      </c>
      <c r="T48" s="53">
        <f t="shared" si="5"/>
        <v>3</v>
      </c>
      <c r="U48" s="53">
        <f t="shared" si="5"/>
        <v>3</v>
      </c>
    </row>
    <row r="49" spans="1:23" ht="36" customHeight="1" x14ac:dyDescent="0.25">
      <c r="A49" s="204" t="s">
        <v>57</v>
      </c>
      <c r="B49" s="204"/>
      <c r="C49" s="204"/>
      <c r="D49" s="204"/>
      <c r="E49" s="204"/>
      <c r="F49" s="204"/>
      <c r="G49" s="204"/>
      <c r="H49" s="204"/>
      <c r="I49" s="204"/>
      <c r="J49" s="204"/>
      <c r="K49" s="204"/>
      <c r="L49" s="204"/>
      <c r="M49" s="204"/>
      <c r="N49" s="204"/>
      <c r="O49" s="204"/>
      <c r="P49" s="204"/>
      <c r="Q49" s="204"/>
      <c r="R49" s="204"/>
      <c r="S49" s="204"/>
      <c r="T49" s="204"/>
      <c r="U49" s="204"/>
    </row>
    <row r="50" spans="1:23" ht="21.6" customHeight="1" x14ac:dyDescent="0.25">
      <c r="A50" s="45" t="s">
        <v>60</v>
      </c>
      <c r="B50" s="22" t="str">
        <f>IF(ISNUMBER(B$11),IF(ISBLANK(B$10),"",IF(RIGHT(B$10,1)=",",LEFT(B$10,LEN(B$10)-1),B$10)),"")</f>
        <v/>
      </c>
      <c r="C50" s="22" t="str">
        <f t="shared" ref="C50:P50" si="6">IF(ISNUMBER(C$11),IF(ISBLANK(C$10),"",IF(RIGHT(C$10,1)=",",LEFT(C$10,LEN(C$10)-1),C$10)),"")</f>
        <v/>
      </c>
      <c r="D50" s="22" t="str">
        <f t="shared" si="6"/>
        <v/>
      </c>
      <c r="E50" s="22" t="str">
        <f t="shared" si="6"/>
        <v/>
      </c>
      <c r="F50" s="22" t="str">
        <f t="shared" si="6"/>
        <v/>
      </c>
      <c r="G50" s="22" t="str">
        <f t="shared" si="6"/>
        <v/>
      </c>
      <c r="H50" s="22" t="str">
        <f t="shared" si="6"/>
        <v/>
      </c>
      <c r="I50" s="22" t="str">
        <f t="shared" si="6"/>
        <v/>
      </c>
      <c r="J50" s="22" t="str">
        <f t="shared" si="6"/>
        <v/>
      </c>
      <c r="K50" s="22" t="str">
        <f t="shared" si="6"/>
        <v/>
      </c>
      <c r="L50" s="22" t="str">
        <f t="shared" si="6"/>
        <v/>
      </c>
      <c r="M50" s="22" t="str">
        <f t="shared" si="6"/>
        <v/>
      </c>
      <c r="N50" s="22" t="str">
        <f t="shared" si="6"/>
        <v/>
      </c>
      <c r="O50" s="22" t="str">
        <f t="shared" si="6"/>
        <v/>
      </c>
      <c r="P50" s="22" t="str">
        <f t="shared" si="6"/>
        <v/>
      </c>
      <c r="Q50" s="22" t="str">
        <f t="shared" ref="Q50:U50" si="7">IF(ISNUMBER(Q$11),IF(ISBLANK(Q$10),"",IF(RIGHT(Q$10,1)=",",LEFT(Q$10,LEN(Q$10)-1),Q$10)),"")</f>
        <v>1,2,3,4,5</v>
      </c>
      <c r="R50" s="22" t="str">
        <f t="shared" si="7"/>
        <v/>
      </c>
      <c r="S50" s="23" t="str">
        <f t="shared" si="7"/>
        <v>1,2,3</v>
      </c>
      <c r="T50" s="23" t="str">
        <f t="shared" si="7"/>
        <v>4,5</v>
      </c>
      <c r="U50" s="23" t="str">
        <f t="shared" si="7"/>
        <v>1,2,3,4,5</v>
      </c>
    </row>
    <row r="51" spans="1:23" ht="36.6" customHeight="1" x14ac:dyDescent="0.25">
      <c r="A51" s="18" t="s">
        <v>2</v>
      </c>
      <c r="B51" s="22" t="str">
        <f t="shared" ref="B51:U51" si="8">IF(ISNUMBER(B$11),SUBSTITUTE(CONCATENATE("CO",B$50),",",",CO"), "")</f>
        <v/>
      </c>
      <c r="C51" s="22" t="str">
        <f t="shared" si="8"/>
        <v/>
      </c>
      <c r="D51" s="22" t="str">
        <f t="shared" si="8"/>
        <v/>
      </c>
      <c r="E51" s="22" t="str">
        <f t="shared" si="8"/>
        <v/>
      </c>
      <c r="F51" s="22" t="str">
        <f t="shared" si="8"/>
        <v/>
      </c>
      <c r="G51" s="22" t="str">
        <f t="shared" si="8"/>
        <v/>
      </c>
      <c r="H51" s="22" t="str">
        <f t="shared" si="8"/>
        <v/>
      </c>
      <c r="I51" s="22" t="str">
        <f t="shared" si="8"/>
        <v/>
      </c>
      <c r="J51" s="22" t="str">
        <f t="shared" si="8"/>
        <v/>
      </c>
      <c r="K51" s="22" t="str">
        <f t="shared" si="8"/>
        <v/>
      </c>
      <c r="L51" s="22" t="str">
        <f t="shared" si="8"/>
        <v/>
      </c>
      <c r="M51" s="22" t="str">
        <f t="shared" si="8"/>
        <v/>
      </c>
      <c r="N51" s="22" t="str">
        <f t="shared" si="8"/>
        <v/>
      </c>
      <c r="O51" s="22" t="str">
        <f t="shared" si="8"/>
        <v/>
      </c>
      <c r="P51" s="22" t="str">
        <f t="shared" si="8"/>
        <v/>
      </c>
      <c r="Q51" s="23" t="str">
        <f t="shared" si="8"/>
        <v>CO1,CO2,CO3,CO4,CO5</v>
      </c>
      <c r="R51" s="22" t="str">
        <f t="shared" si="8"/>
        <v/>
      </c>
      <c r="S51" s="23" t="str">
        <f t="shared" si="8"/>
        <v>CO1,CO2,CO3</v>
      </c>
      <c r="T51" s="23" t="str">
        <f t="shared" si="8"/>
        <v>CO4,CO5</v>
      </c>
      <c r="U51" s="23" t="str">
        <f t="shared" si="8"/>
        <v>CO1,CO2,CO3,CO4,CO5</v>
      </c>
      <c r="V51" s="9"/>
      <c r="W51" s="9"/>
    </row>
    <row r="52" spans="1:23" ht="21.6" customHeight="1" x14ac:dyDescent="0.25">
      <c r="A52" s="18" t="s">
        <v>22</v>
      </c>
      <c r="B52" s="18" t="str">
        <f>IF(ISNUMBER(B$11),B$11, " ")</f>
        <v xml:space="preserve"> </v>
      </c>
      <c r="C52" s="18" t="str">
        <f t="shared" ref="C52:P52" si="9">IF(ISNUMBER(C$11),C$11, " ")</f>
        <v xml:space="preserve"> </v>
      </c>
      <c r="D52" s="18" t="str">
        <f t="shared" si="9"/>
        <v xml:space="preserve"> </v>
      </c>
      <c r="E52" s="18" t="str">
        <f t="shared" si="9"/>
        <v xml:space="preserve"> </v>
      </c>
      <c r="F52" s="18" t="str">
        <f t="shared" si="9"/>
        <v xml:space="preserve"> </v>
      </c>
      <c r="G52" s="18" t="str">
        <f t="shared" si="9"/>
        <v xml:space="preserve"> </v>
      </c>
      <c r="H52" s="18" t="str">
        <f t="shared" si="9"/>
        <v xml:space="preserve"> </v>
      </c>
      <c r="I52" s="18" t="str">
        <f t="shared" si="9"/>
        <v xml:space="preserve"> </v>
      </c>
      <c r="J52" s="18" t="str">
        <f t="shared" si="9"/>
        <v xml:space="preserve"> </v>
      </c>
      <c r="K52" s="18" t="str">
        <f t="shared" si="9"/>
        <v xml:space="preserve"> </v>
      </c>
      <c r="L52" s="18" t="str">
        <f t="shared" si="9"/>
        <v xml:space="preserve"> </v>
      </c>
      <c r="M52" s="18" t="str">
        <f t="shared" si="9"/>
        <v xml:space="preserve"> </v>
      </c>
      <c r="N52" s="18" t="str">
        <f t="shared" si="9"/>
        <v xml:space="preserve"> </v>
      </c>
      <c r="O52" s="18" t="str">
        <f t="shared" si="9"/>
        <v xml:space="preserve"> </v>
      </c>
      <c r="P52" s="18" t="str">
        <f t="shared" si="9"/>
        <v xml:space="preserve"> </v>
      </c>
      <c r="Q52" s="45">
        <f t="shared" ref="Q52:U52" si="10">IF(ISNUMBER(Q$11),Q$11, " ")</f>
        <v>10</v>
      </c>
      <c r="R52" s="18" t="str">
        <f t="shared" si="10"/>
        <v xml:space="preserve"> </v>
      </c>
      <c r="S52" s="18">
        <f t="shared" si="10"/>
        <v>10</v>
      </c>
      <c r="T52" s="18">
        <f t="shared" si="10"/>
        <v>5</v>
      </c>
      <c r="U52" s="18">
        <f t="shared" si="10"/>
        <v>5</v>
      </c>
      <c r="V52" s="9"/>
      <c r="W52" s="9"/>
    </row>
    <row r="53" spans="1:23" ht="32.25" customHeight="1" x14ac:dyDescent="0.25">
      <c r="A53" s="18" t="s">
        <v>23</v>
      </c>
      <c r="B53" s="42" t="str">
        <f>IF(ISNUMBER(B$11),LEN(B51)-LEN(SUBSTITUTE(B51,",",""))+1,"")</f>
        <v/>
      </c>
      <c r="C53" s="42" t="str">
        <f t="shared" ref="C53:P53" si="11">IF(ISNUMBER(C$11),LEN(C51)-LEN(SUBSTITUTE(C51,",",""))+1,"")</f>
        <v/>
      </c>
      <c r="D53" s="42" t="str">
        <f t="shared" si="11"/>
        <v/>
      </c>
      <c r="E53" s="42" t="str">
        <f t="shared" si="11"/>
        <v/>
      </c>
      <c r="F53" s="42" t="str">
        <f t="shared" si="11"/>
        <v/>
      </c>
      <c r="G53" s="42" t="str">
        <f t="shared" si="11"/>
        <v/>
      </c>
      <c r="H53" s="42" t="str">
        <f t="shared" si="11"/>
        <v/>
      </c>
      <c r="I53" s="42" t="str">
        <f t="shared" si="11"/>
        <v/>
      </c>
      <c r="J53" s="42" t="str">
        <f t="shared" si="11"/>
        <v/>
      </c>
      <c r="K53" s="42" t="str">
        <f t="shared" si="11"/>
        <v/>
      </c>
      <c r="L53" s="42" t="str">
        <f t="shared" si="11"/>
        <v/>
      </c>
      <c r="M53" s="42" t="str">
        <f t="shared" si="11"/>
        <v/>
      </c>
      <c r="N53" s="42" t="str">
        <f t="shared" si="11"/>
        <v/>
      </c>
      <c r="O53" s="42" t="str">
        <f t="shared" si="11"/>
        <v/>
      </c>
      <c r="P53" s="42" t="str">
        <f t="shared" si="11"/>
        <v/>
      </c>
      <c r="Q53" s="42">
        <f t="shared" ref="Q53:U53" si="12">IF(ISNUMBER(Q$11),LEN(Q51)-LEN(SUBSTITUTE(Q51,",",""))+1,"")</f>
        <v>5</v>
      </c>
      <c r="R53" s="42" t="str">
        <f t="shared" si="12"/>
        <v/>
      </c>
      <c r="S53" s="61">
        <f t="shared" si="12"/>
        <v>3</v>
      </c>
      <c r="T53" s="61">
        <f t="shared" si="12"/>
        <v>2</v>
      </c>
      <c r="U53" s="61">
        <f t="shared" si="12"/>
        <v>5</v>
      </c>
      <c r="V53" s="9"/>
      <c r="W53" s="9"/>
    </row>
    <row r="54" spans="1:23" ht="21.6" customHeight="1" x14ac:dyDescent="0.25">
      <c r="A54" s="18" t="s">
        <v>24</v>
      </c>
      <c r="B54" s="42" t="str">
        <f>IF(ISNUMBER(B$52),B52/B53,"")</f>
        <v/>
      </c>
      <c r="C54" s="42" t="str">
        <f t="shared" ref="C54:P54" si="13">IF(ISNUMBER(C$52),C52/C53,"")</f>
        <v/>
      </c>
      <c r="D54" s="42" t="str">
        <f t="shared" si="13"/>
        <v/>
      </c>
      <c r="E54" s="42" t="str">
        <f t="shared" si="13"/>
        <v/>
      </c>
      <c r="F54" s="42" t="str">
        <f t="shared" si="13"/>
        <v/>
      </c>
      <c r="G54" s="42" t="str">
        <f t="shared" si="13"/>
        <v/>
      </c>
      <c r="H54" s="42" t="str">
        <f t="shared" si="13"/>
        <v/>
      </c>
      <c r="I54" s="42" t="str">
        <f t="shared" si="13"/>
        <v/>
      </c>
      <c r="J54" s="42" t="str">
        <f t="shared" si="13"/>
        <v/>
      </c>
      <c r="K54" s="42" t="str">
        <f t="shared" si="13"/>
        <v/>
      </c>
      <c r="L54" s="42" t="str">
        <f t="shared" si="13"/>
        <v/>
      </c>
      <c r="M54" s="42" t="str">
        <f t="shared" si="13"/>
        <v/>
      </c>
      <c r="N54" s="42" t="str">
        <f t="shared" si="13"/>
        <v/>
      </c>
      <c r="O54" s="42" t="str">
        <f t="shared" si="13"/>
        <v/>
      </c>
      <c r="P54" s="42" t="str">
        <f t="shared" si="13"/>
        <v/>
      </c>
      <c r="Q54" s="42">
        <f t="shared" ref="Q54:U54" si="14">IF(ISNUMBER(Q$52),Q52/Q53,"")</f>
        <v>2</v>
      </c>
      <c r="R54" s="42" t="str">
        <f t="shared" si="14"/>
        <v/>
      </c>
      <c r="S54" s="61">
        <f t="shared" si="14"/>
        <v>3.3333333333333335</v>
      </c>
      <c r="T54" s="61">
        <f t="shared" si="14"/>
        <v>2.5</v>
      </c>
      <c r="U54" s="61">
        <f t="shared" si="14"/>
        <v>1</v>
      </c>
      <c r="V54" s="9"/>
      <c r="W54" s="9"/>
    </row>
    <row r="55" spans="1:23" s="1" customFormat="1" ht="21.6" customHeight="1" x14ac:dyDescent="0.25">
      <c r="A55" s="18" t="s">
        <v>59</v>
      </c>
      <c r="B55" s="18" t="str">
        <f>IF(AND(ISNUMBER(B$53), ISNUMBER(B48)),B48*B54," ")</f>
        <v xml:space="preserve"> </v>
      </c>
      <c r="C55" s="18" t="str">
        <f t="shared" ref="C55:U55" si="15">IF(AND(ISNUMBER(C$53), ISNUMBER(C48)),C48*C54," ")</f>
        <v xml:space="preserve"> </v>
      </c>
      <c r="D55" s="18" t="str">
        <f t="shared" si="15"/>
        <v xml:space="preserve"> </v>
      </c>
      <c r="E55" s="18" t="str">
        <f t="shared" si="15"/>
        <v xml:space="preserve"> </v>
      </c>
      <c r="F55" s="18" t="str">
        <f t="shared" si="15"/>
        <v xml:space="preserve"> </v>
      </c>
      <c r="G55" s="18" t="str">
        <f t="shared" si="15"/>
        <v xml:space="preserve"> </v>
      </c>
      <c r="H55" s="18" t="str">
        <f t="shared" si="15"/>
        <v xml:space="preserve"> </v>
      </c>
      <c r="I55" s="18" t="str">
        <f t="shared" si="15"/>
        <v xml:space="preserve"> </v>
      </c>
      <c r="J55" s="18" t="str">
        <f t="shared" si="15"/>
        <v xml:space="preserve"> </v>
      </c>
      <c r="K55" s="18" t="str">
        <f t="shared" si="15"/>
        <v xml:space="preserve"> </v>
      </c>
      <c r="L55" s="18" t="str">
        <f t="shared" si="15"/>
        <v xml:space="preserve"> </v>
      </c>
      <c r="M55" s="18" t="str">
        <f t="shared" si="15"/>
        <v xml:space="preserve"> </v>
      </c>
      <c r="N55" s="18" t="str">
        <f t="shared" si="15"/>
        <v xml:space="preserve"> </v>
      </c>
      <c r="O55" s="18" t="str">
        <f t="shared" si="15"/>
        <v xml:space="preserve"> </v>
      </c>
      <c r="P55" s="18" t="str">
        <f t="shared" si="15"/>
        <v xml:space="preserve"> </v>
      </c>
      <c r="Q55" s="18">
        <f t="shared" si="15"/>
        <v>6</v>
      </c>
      <c r="R55" s="18" t="str">
        <f t="shared" si="15"/>
        <v xml:space="preserve"> </v>
      </c>
      <c r="S55" s="18">
        <f t="shared" si="15"/>
        <v>10</v>
      </c>
      <c r="T55" s="18">
        <f t="shared" si="15"/>
        <v>7.5</v>
      </c>
      <c r="U55" s="18">
        <f t="shared" si="15"/>
        <v>3</v>
      </c>
    </row>
    <row r="56" spans="1:23" s="1" customFormat="1" ht="21.6" customHeight="1" x14ac:dyDescent="0.25">
      <c r="A56" s="20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09"/>
      <c r="R56" s="19"/>
      <c r="S56" s="19"/>
      <c r="T56" s="19"/>
      <c r="U56" s="19"/>
    </row>
    <row r="57" spans="1:23" ht="21.6" customHeight="1" x14ac:dyDescent="0.25">
      <c r="A57" s="18" t="s">
        <v>3</v>
      </c>
      <c r="B57" s="18" t="str">
        <f>IF(ISNUMBER(B$52),IF(ISERR(SEARCH($A57,B$51,1)),0,1),"")</f>
        <v/>
      </c>
      <c r="C57" s="18" t="str">
        <f t="shared" ref="C57:P59" si="16">IF(ISNUMBER(C$52),IF(ISERR(SEARCH($A57,C$51,1)),0,1),"")</f>
        <v/>
      </c>
      <c r="D57" s="18" t="str">
        <f t="shared" si="16"/>
        <v/>
      </c>
      <c r="E57" s="18" t="str">
        <f t="shared" si="16"/>
        <v/>
      </c>
      <c r="F57" s="18" t="str">
        <f t="shared" si="16"/>
        <v/>
      </c>
      <c r="G57" s="18" t="str">
        <f t="shared" si="16"/>
        <v/>
      </c>
      <c r="H57" s="18" t="str">
        <f t="shared" si="16"/>
        <v/>
      </c>
      <c r="I57" s="18" t="str">
        <f t="shared" si="16"/>
        <v/>
      </c>
      <c r="J57" s="18" t="str">
        <f t="shared" si="16"/>
        <v/>
      </c>
      <c r="K57" s="18" t="str">
        <f t="shared" si="16"/>
        <v/>
      </c>
      <c r="L57" s="18" t="str">
        <f t="shared" si="16"/>
        <v/>
      </c>
      <c r="M57" s="18" t="str">
        <f t="shared" si="16"/>
        <v/>
      </c>
      <c r="N57" s="18" t="str">
        <f t="shared" si="16"/>
        <v/>
      </c>
      <c r="O57" s="18" t="str">
        <f t="shared" si="16"/>
        <v/>
      </c>
      <c r="P57" s="18" t="str">
        <f t="shared" si="16"/>
        <v/>
      </c>
      <c r="Q57" s="45">
        <f t="shared" ref="Q57:U59" si="17">IF(ISNUMBER(Q$52),IF(ISERR(SEARCH($A57,Q$51,1)),0,1),"")</f>
        <v>1</v>
      </c>
      <c r="R57" s="18" t="str">
        <f t="shared" si="17"/>
        <v/>
      </c>
      <c r="S57" s="18">
        <f t="shared" si="17"/>
        <v>1</v>
      </c>
      <c r="T57" s="18">
        <f t="shared" si="17"/>
        <v>0</v>
      </c>
      <c r="U57" s="18">
        <f t="shared" si="17"/>
        <v>1</v>
      </c>
    </row>
    <row r="58" spans="1:23" ht="21.6" customHeight="1" x14ac:dyDescent="0.25">
      <c r="A58" s="18" t="s">
        <v>4</v>
      </c>
      <c r="B58" s="18" t="str">
        <f>IF(ISNUMBER(B$52),IF(ISERR(SEARCH($A58,B$51,1)),0,1),"")</f>
        <v/>
      </c>
      <c r="C58" s="18" t="str">
        <f t="shared" si="16"/>
        <v/>
      </c>
      <c r="D58" s="18" t="str">
        <f t="shared" si="16"/>
        <v/>
      </c>
      <c r="E58" s="18" t="str">
        <f t="shared" si="16"/>
        <v/>
      </c>
      <c r="F58" s="18" t="str">
        <f t="shared" si="16"/>
        <v/>
      </c>
      <c r="G58" s="18" t="str">
        <f t="shared" si="16"/>
        <v/>
      </c>
      <c r="H58" s="18" t="str">
        <f t="shared" si="16"/>
        <v/>
      </c>
      <c r="I58" s="18" t="str">
        <f t="shared" si="16"/>
        <v/>
      </c>
      <c r="J58" s="18" t="str">
        <f t="shared" si="16"/>
        <v/>
      </c>
      <c r="K58" s="18" t="str">
        <f t="shared" si="16"/>
        <v/>
      </c>
      <c r="L58" s="18" t="str">
        <f t="shared" si="16"/>
        <v/>
      </c>
      <c r="M58" s="18" t="str">
        <f t="shared" si="16"/>
        <v/>
      </c>
      <c r="N58" s="18" t="str">
        <f t="shared" si="16"/>
        <v/>
      </c>
      <c r="O58" s="18" t="str">
        <f t="shared" si="16"/>
        <v/>
      </c>
      <c r="P58" s="18" t="str">
        <f t="shared" si="16"/>
        <v/>
      </c>
      <c r="Q58" s="45">
        <f t="shared" si="17"/>
        <v>1</v>
      </c>
      <c r="R58" s="18" t="str">
        <f t="shared" si="17"/>
        <v/>
      </c>
      <c r="S58" s="18">
        <f t="shared" si="17"/>
        <v>1</v>
      </c>
      <c r="T58" s="18">
        <f t="shared" si="17"/>
        <v>0</v>
      </c>
      <c r="U58" s="18">
        <f t="shared" si="17"/>
        <v>1</v>
      </c>
    </row>
    <row r="59" spans="1:23" ht="21.6" customHeight="1" x14ac:dyDescent="0.25">
      <c r="A59" s="18" t="s">
        <v>6</v>
      </c>
      <c r="B59" s="18" t="str">
        <f>IF(ISNUMBER(B$52),IF(ISERR(SEARCH($A59,B$51,1)),0,1),"")</f>
        <v/>
      </c>
      <c r="C59" s="18" t="str">
        <f t="shared" si="16"/>
        <v/>
      </c>
      <c r="D59" s="18" t="str">
        <f t="shared" si="16"/>
        <v/>
      </c>
      <c r="E59" s="18" t="str">
        <f t="shared" si="16"/>
        <v/>
      </c>
      <c r="F59" s="18" t="str">
        <f t="shared" si="16"/>
        <v/>
      </c>
      <c r="G59" s="18" t="str">
        <f t="shared" si="16"/>
        <v/>
      </c>
      <c r="H59" s="18" t="str">
        <f t="shared" si="16"/>
        <v/>
      </c>
      <c r="I59" s="18" t="str">
        <f t="shared" si="16"/>
        <v/>
      </c>
      <c r="J59" s="18" t="str">
        <f t="shared" si="16"/>
        <v/>
      </c>
      <c r="K59" s="18" t="str">
        <f t="shared" si="16"/>
        <v/>
      </c>
      <c r="L59" s="18" t="str">
        <f t="shared" si="16"/>
        <v/>
      </c>
      <c r="M59" s="18" t="str">
        <f t="shared" si="16"/>
        <v/>
      </c>
      <c r="N59" s="18" t="str">
        <f t="shared" si="16"/>
        <v/>
      </c>
      <c r="O59" s="18" t="str">
        <f t="shared" si="16"/>
        <v/>
      </c>
      <c r="P59" s="18" t="str">
        <f t="shared" si="16"/>
        <v/>
      </c>
      <c r="Q59" s="45">
        <f t="shared" si="17"/>
        <v>1</v>
      </c>
      <c r="R59" s="18" t="str">
        <f t="shared" si="17"/>
        <v/>
      </c>
      <c r="S59" s="18">
        <f t="shared" si="17"/>
        <v>1</v>
      </c>
      <c r="T59" s="18">
        <f t="shared" si="17"/>
        <v>0</v>
      </c>
      <c r="U59" s="18">
        <f t="shared" si="17"/>
        <v>1</v>
      </c>
    </row>
    <row r="60" spans="1:23" ht="21.6" customHeight="1" x14ac:dyDescent="0.25">
      <c r="A60" s="18" t="s">
        <v>7</v>
      </c>
      <c r="B60" s="18" t="str">
        <f>IF(ISNUMBER(B$52),IF(ISERR(SEARCH($A$60,B$51,1)),0,1),"")</f>
        <v/>
      </c>
      <c r="C60" s="18" t="str">
        <f t="shared" ref="C60:P60" si="18">IF(ISNUMBER(C$52),IF(ISERR(SEARCH($A$60,C$51,1)),0,1),"")</f>
        <v/>
      </c>
      <c r="D60" s="18" t="str">
        <f t="shared" si="18"/>
        <v/>
      </c>
      <c r="E60" s="18" t="str">
        <f t="shared" si="18"/>
        <v/>
      </c>
      <c r="F60" s="18" t="str">
        <f t="shared" si="18"/>
        <v/>
      </c>
      <c r="G60" s="18" t="str">
        <f t="shared" si="18"/>
        <v/>
      </c>
      <c r="H60" s="18" t="str">
        <f t="shared" si="18"/>
        <v/>
      </c>
      <c r="I60" s="18" t="str">
        <f t="shared" si="18"/>
        <v/>
      </c>
      <c r="J60" s="18" t="str">
        <f t="shared" si="18"/>
        <v/>
      </c>
      <c r="K60" s="18" t="str">
        <f t="shared" si="18"/>
        <v/>
      </c>
      <c r="L60" s="18" t="str">
        <f t="shared" si="18"/>
        <v/>
      </c>
      <c r="M60" s="18" t="str">
        <f t="shared" si="18"/>
        <v/>
      </c>
      <c r="N60" s="18" t="str">
        <f t="shared" si="18"/>
        <v/>
      </c>
      <c r="O60" s="18" t="str">
        <f t="shared" si="18"/>
        <v/>
      </c>
      <c r="P60" s="18" t="str">
        <f t="shared" si="18"/>
        <v/>
      </c>
      <c r="Q60" s="45">
        <f t="shared" ref="Q60:U60" si="19">IF(ISNUMBER(Q$52),IF(ISERR(SEARCH($A$60,Q$51,1)),0,1),"")</f>
        <v>1</v>
      </c>
      <c r="R60" s="18" t="str">
        <f t="shared" si="19"/>
        <v/>
      </c>
      <c r="S60" s="18">
        <f t="shared" si="19"/>
        <v>0</v>
      </c>
      <c r="T60" s="18">
        <f t="shared" si="19"/>
        <v>1</v>
      </c>
      <c r="U60" s="18">
        <f t="shared" si="19"/>
        <v>1</v>
      </c>
    </row>
    <row r="61" spans="1:23" ht="21.6" customHeight="1" x14ac:dyDescent="0.25">
      <c r="A61" s="18" t="s">
        <v>8</v>
      </c>
      <c r="B61" s="18" t="str">
        <f>IF(ISNUMBER(B$52),IF(ISERR(SEARCH($A61,B$51,1)),0,1),"")</f>
        <v/>
      </c>
      <c r="C61" s="18" t="str">
        <f t="shared" ref="C61:P63" si="20">IF(ISNUMBER(C$52),IF(ISERR(SEARCH($A61,C$51,1)),0,1),"")</f>
        <v/>
      </c>
      <c r="D61" s="18" t="str">
        <f t="shared" si="20"/>
        <v/>
      </c>
      <c r="E61" s="18" t="str">
        <f t="shared" si="20"/>
        <v/>
      </c>
      <c r="F61" s="18" t="str">
        <f t="shared" si="20"/>
        <v/>
      </c>
      <c r="G61" s="18" t="str">
        <f t="shared" si="20"/>
        <v/>
      </c>
      <c r="H61" s="18" t="str">
        <f t="shared" si="20"/>
        <v/>
      </c>
      <c r="I61" s="18" t="str">
        <f t="shared" si="20"/>
        <v/>
      </c>
      <c r="J61" s="18" t="str">
        <f t="shared" si="20"/>
        <v/>
      </c>
      <c r="K61" s="18" t="str">
        <f t="shared" si="20"/>
        <v/>
      </c>
      <c r="L61" s="18" t="str">
        <f t="shared" si="20"/>
        <v/>
      </c>
      <c r="M61" s="18" t="str">
        <f t="shared" si="20"/>
        <v/>
      </c>
      <c r="N61" s="18" t="str">
        <f t="shared" si="20"/>
        <v/>
      </c>
      <c r="O61" s="18" t="str">
        <f t="shared" si="20"/>
        <v/>
      </c>
      <c r="P61" s="18" t="str">
        <f t="shared" si="20"/>
        <v/>
      </c>
      <c r="Q61" s="45">
        <f t="shared" ref="Q61:U63" si="21">IF(ISNUMBER(Q$52),IF(ISERR(SEARCH($A61,Q$51,1)),0,1),"")</f>
        <v>1</v>
      </c>
      <c r="R61" s="18" t="str">
        <f t="shared" si="21"/>
        <v/>
      </c>
      <c r="S61" s="18">
        <f t="shared" si="21"/>
        <v>0</v>
      </c>
      <c r="T61" s="18">
        <f t="shared" si="21"/>
        <v>1</v>
      </c>
      <c r="U61" s="18">
        <f t="shared" si="21"/>
        <v>1</v>
      </c>
    </row>
    <row r="62" spans="1:23" ht="21.6" customHeight="1" x14ac:dyDescent="0.25">
      <c r="A62" s="18" t="s">
        <v>9</v>
      </c>
      <c r="B62" s="18" t="str">
        <f>IF(ISNUMBER(B$52),IF(ISERR(SEARCH($A62,B$51,1)),0,1),"")</f>
        <v/>
      </c>
      <c r="C62" s="18" t="str">
        <f t="shared" si="20"/>
        <v/>
      </c>
      <c r="D62" s="18" t="str">
        <f t="shared" si="20"/>
        <v/>
      </c>
      <c r="E62" s="18" t="str">
        <f t="shared" si="20"/>
        <v/>
      </c>
      <c r="F62" s="18" t="str">
        <f t="shared" si="20"/>
        <v/>
      </c>
      <c r="G62" s="18" t="str">
        <f t="shared" si="20"/>
        <v/>
      </c>
      <c r="H62" s="18" t="str">
        <f t="shared" si="20"/>
        <v/>
      </c>
      <c r="I62" s="18" t="str">
        <f t="shared" si="20"/>
        <v/>
      </c>
      <c r="J62" s="18" t="str">
        <f t="shared" si="20"/>
        <v/>
      </c>
      <c r="K62" s="18" t="str">
        <f t="shared" si="20"/>
        <v/>
      </c>
      <c r="L62" s="18" t="str">
        <f t="shared" si="20"/>
        <v/>
      </c>
      <c r="M62" s="18" t="str">
        <f t="shared" si="20"/>
        <v/>
      </c>
      <c r="N62" s="18" t="str">
        <f t="shared" si="20"/>
        <v/>
      </c>
      <c r="O62" s="18" t="str">
        <f t="shared" si="20"/>
        <v/>
      </c>
      <c r="P62" s="18" t="str">
        <f t="shared" si="20"/>
        <v/>
      </c>
      <c r="Q62" s="45">
        <f t="shared" si="21"/>
        <v>0</v>
      </c>
      <c r="R62" s="18" t="str">
        <f t="shared" si="21"/>
        <v/>
      </c>
      <c r="S62" s="18">
        <f t="shared" si="21"/>
        <v>0</v>
      </c>
      <c r="T62" s="18">
        <f t="shared" si="21"/>
        <v>0</v>
      </c>
      <c r="U62" s="18">
        <f t="shared" si="21"/>
        <v>0</v>
      </c>
    </row>
    <row r="63" spans="1:23" ht="21.6" customHeight="1" x14ac:dyDescent="0.25">
      <c r="A63" s="18" t="s">
        <v>10</v>
      </c>
      <c r="B63" s="18" t="str">
        <f>IF(ISNUMBER(B$52),IF(ISERR(SEARCH($A63,B$51,1)),0,1),"")</f>
        <v/>
      </c>
      <c r="C63" s="18" t="str">
        <f t="shared" si="20"/>
        <v/>
      </c>
      <c r="D63" s="18" t="str">
        <f t="shared" si="20"/>
        <v/>
      </c>
      <c r="E63" s="18" t="str">
        <f t="shared" si="20"/>
        <v/>
      </c>
      <c r="F63" s="18" t="str">
        <f t="shared" si="20"/>
        <v/>
      </c>
      <c r="G63" s="18" t="str">
        <f t="shared" si="20"/>
        <v/>
      </c>
      <c r="H63" s="18" t="str">
        <f t="shared" si="20"/>
        <v/>
      </c>
      <c r="I63" s="18" t="str">
        <f t="shared" si="20"/>
        <v/>
      </c>
      <c r="J63" s="18" t="str">
        <f t="shared" si="20"/>
        <v/>
      </c>
      <c r="K63" s="18" t="str">
        <f t="shared" si="20"/>
        <v/>
      </c>
      <c r="L63" s="18" t="str">
        <f t="shared" si="20"/>
        <v/>
      </c>
      <c r="M63" s="18" t="str">
        <f t="shared" si="20"/>
        <v/>
      </c>
      <c r="N63" s="18" t="str">
        <f t="shared" si="20"/>
        <v/>
      </c>
      <c r="O63" s="18" t="str">
        <f t="shared" si="20"/>
        <v/>
      </c>
      <c r="P63" s="18" t="str">
        <f t="shared" si="20"/>
        <v/>
      </c>
      <c r="Q63" s="45">
        <f t="shared" si="21"/>
        <v>0</v>
      </c>
      <c r="R63" s="18" t="str">
        <f t="shared" si="21"/>
        <v/>
      </c>
      <c r="S63" s="18">
        <f t="shared" si="21"/>
        <v>0</v>
      </c>
      <c r="T63" s="18">
        <f t="shared" si="21"/>
        <v>0</v>
      </c>
      <c r="U63" s="18">
        <f t="shared" si="21"/>
        <v>0</v>
      </c>
    </row>
    <row r="64" spans="1:23" ht="17.45" customHeight="1" x14ac:dyDescent="0.25">
      <c r="A64" s="17"/>
      <c r="B64" s="17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10"/>
      <c r="R64" s="16"/>
      <c r="S64" s="16"/>
      <c r="T64" s="16"/>
      <c r="U64" s="16"/>
    </row>
    <row r="65" spans="1:21" ht="30" customHeight="1" x14ac:dyDescent="0.25">
      <c r="A65" s="199" t="s">
        <v>17</v>
      </c>
      <c r="B65" s="10" t="s">
        <v>3</v>
      </c>
      <c r="C65" s="10" t="s">
        <v>4</v>
      </c>
      <c r="D65" s="99" t="s">
        <v>6</v>
      </c>
      <c r="E65" s="99" t="s">
        <v>7</v>
      </c>
      <c r="F65" s="10" t="s">
        <v>8</v>
      </c>
      <c r="G65" s="153"/>
      <c r="H65" s="153"/>
      <c r="I65" s="16"/>
      <c r="J65" s="16"/>
      <c r="K65" s="16"/>
      <c r="L65" s="16"/>
      <c r="M65" s="16"/>
      <c r="N65" s="16"/>
      <c r="O65" s="16"/>
      <c r="P65" s="16"/>
    </row>
    <row r="66" spans="1:21" ht="33.6" customHeight="1" x14ac:dyDescent="0.25">
      <c r="A66" s="199"/>
      <c r="B66" s="43">
        <f>IFERROR(SUMIF($B$57:$U$57,1,$B$55:$U$55)/SUMIF($B$57:$U$57,1,$B$54:$U$54),"")</f>
        <v>2.9999999999999996</v>
      </c>
      <c r="C66" s="43">
        <f>IFERROR(SUMIF($B$58:$U$58,1,$B$55:$U$55)/SUMIF($B$58:$U$58,1,$B$54:$U$54),"")</f>
        <v>2.9999999999999996</v>
      </c>
      <c r="D66" s="100">
        <f>IFERROR(SUMIF($B$59:$U$59,1,$B$55:$U$55)/SUMIF($B$59:$U$59,1,$B$54:$U$54),"")</f>
        <v>2.9999999999999996</v>
      </c>
      <c r="E66" s="100">
        <f>IFERROR(SUMIF($B$60:$U$60,1,$B$55:$U$55)/SUMIF($B$60:$U$60,1,$B$54:$U$54),"")</f>
        <v>3</v>
      </c>
      <c r="F66" s="15">
        <f>IFERROR(SUMIF($B$61:$U$61,1,$B$55:$U$55)/SUMIF($B$61:$U$61,1,$B$54:$U$54),"")</f>
        <v>3</v>
      </c>
      <c r="G66" s="154"/>
      <c r="H66" s="154"/>
      <c r="I66" s="16"/>
      <c r="J66" s="16"/>
      <c r="K66" s="16"/>
      <c r="L66" s="16"/>
      <c r="M66" s="16"/>
      <c r="N66" s="16"/>
      <c r="O66" s="16"/>
      <c r="P66" s="16"/>
    </row>
    <row r="67" spans="1:21" ht="17.45" customHeight="1" x14ac:dyDescent="0.25">
      <c r="A67" s="39"/>
      <c r="B67" s="39"/>
      <c r="C67" s="40"/>
      <c r="D67" s="40"/>
      <c r="E67" s="40"/>
      <c r="F67" s="40"/>
      <c r="G67" s="40"/>
      <c r="H67" s="40"/>
      <c r="I67" s="16"/>
      <c r="J67" s="16"/>
      <c r="K67" s="16"/>
      <c r="L67" s="16"/>
      <c r="M67" s="16"/>
      <c r="N67" s="16"/>
      <c r="O67" s="16"/>
      <c r="P67" s="16"/>
      <c r="Q67" s="110"/>
      <c r="R67" s="16"/>
      <c r="S67" s="16"/>
      <c r="T67" s="16"/>
      <c r="U67" s="16"/>
    </row>
    <row r="68" spans="1:21" ht="14.45" customHeight="1" x14ac:dyDescent="0.25">
      <c r="A68" s="141" t="s">
        <v>126</v>
      </c>
      <c r="B68" s="44"/>
      <c r="C68" s="41"/>
      <c r="D68" s="101"/>
      <c r="E68" s="101"/>
      <c r="F68" s="41"/>
      <c r="G68" s="41"/>
      <c r="H68" s="41"/>
    </row>
    <row r="69" spans="1:21" x14ac:dyDescent="0.25">
      <c r="A69" s="41"/>
      <c r="B69" s="44"/>
      <c r="C69" s="41"/>
      <c r="D69" s="101"/>
      <c r="E69" s="101"/>
      <c r="F69" s="41"/>
      <c r="G69" s="41"/>
      <c r="H69" s="41"/>
    </row>
  </sheetData>
  <mergeCells count="19">
    <mergeCell ref="A65:A66"/>
    <mergeCell ref="S8:T8"/>
    <mergeCell ref="F6:I6"/>
    <mergeCell ref="L7:M7"/>
    <mergeCell ref="F7:I7"/>
    <mergeCell ref="A49:U49"/>
    <mergeCell ref="A42:U42"/>
    <mergeCell ref="B12:U12"/>
    <mergeCell ref="B8:Q8"/>
    <mergeCell ref="N7:O7"/>
    <mergeCell ref="N6:O6"/>
    <mergeCell ref="A2:V2"/>
    <mergeCell ref="A1:V1"/>
    <mergeCell ref="A4:V4"/>
    <mergeCell ref="A5:V5"/>
    <mergeCell ref="D7:E7"/>
    <mergeCell ref="D6:E6"/>
    <mergeCell ref="L6:M6"/>
    <mergeCell ref="A3:V3"/>
  </mergeCells>
  <conditionalFormatting sqref="B45:U45">
    <cfRule type="cellIs" dxfId="17" priority="12" operator="lessThan">
      <formula>30</formula>
    </cfRule>
    <cfRule type="cellIs" dxfId="16" priority="13" operator="lessThan">
      <formula>30</formula>
    </cfRule>
  </conditionalFormatting>
  <conditionalFormatting sqref="B48:U48">
    <cfRule type="cellIs" dxfId="15" priority="11" operator="equal">
      <formula>0</formula>
    </cfRule>
  </conditionalFormatting>
  <conditionalFormatting sqref="B47:U47">
    <cfRule type="cellIs" dxfId="14" priority="5" operator="lessThan">
      <formula>30</formula>
    </cfRule>
  </conditionalFormatting>
  <conditionalFormatting sqref="A47">
    <cfRule type="cellIs" dxfId="13" priority="4" operator="lessThan">
      <formula>30</formula>
    </cfRule>
  </conditionalFormatting>
  <conditionalFormatting sqref="A45">
    <cfRule type="cellIs" dxfId="12" priority="2" operator="lessThan">
      <formula>30</formula>
    </cfRule>
    <cfRule type="cellIs" dxfId="11" priority="3" operator="lessThan">
      <formula>85</formula>
    </cfRule>
  </conditionalFormatting>
  <pageMargins left="0.4" right="0.57999999999999996" top="0.27" bottom="0.38" header="0.3" footer="0.3"/>
  <pageSetup scale="47" fitToHeight="0" orientation="landscape" r:id="rId1"/>
  <ignoredErrors>
    <ignoredError sqref="V45:W47 V43 V44 V48" formulaRange="1"/>
    <ignoredError sqref="B60 Q60:T60 U60 C60:P6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4"/>
  <sheetViews>
    <sheetView topLeftCell="A47" zoomScale="80" zoomScaleNormal="80" workbookViewId="0">
      <selection activeCell="C61" sqref="C61"/>
    </sheetView>
  </sheetViews>
  <sheetFormatPr defaultRowHeight="26.45" customHeight="1" x14ac:dyDescent="0.25"/>
  <cols>
    <col min="1" max="1" width="24.42578125" customWidth="1"/>
    <col min="2" max="6" width="22" style="9" customWidth="1"/>
    <col min="7" max="7" width="4" customWidth="1"/>
    <col min="8" max="8" width="8.5703125" bestFit="1" customWidth="1"/>
    <col min="9" max="9" width="8.5703125" customWidth="1"/>
    <col min="10" max="10" width="11.140625" customWidth="1"/>
    <col min="11" max="11" width="5.42578125" customWidth="1"/>
    <col min="12" max="12" width="8.5703125" bestFit="1" customWidth="1"/>
    <col min="13" max="13" width="12.5703125" customWidth="1"/>
    <col min="14" max="14" width="8.5703125" customWidth="1"/>
    <col min="15" max="15" width="8.42578125" customWidth="1"/>
    <col min="16" max="16" width="4" customWidth="1"/>
    <col min="17" max="18" width="7.85546875" bestFit="1" customWidth="1"/>
    <col min="19" max="19" width="6.42578125" bestFit="1" customWidth="1"/>
    <col min="20" max="20" width="7.85546875" bestFit="1" customWidth="1"/>
    <col min="21" max="21" width="6.42578125" bestFit="1" customWidth="1"/>
    <col min="22" max="22" width="16.140625" customWidth="1"/>
  </cols>
  <sheetData>
    <row r="1" spans="1:22" s="69" customFormat="1" ht="26.45" customHeight="1" x14ac:dyDescent="0.25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</row>
    <row r="2" spans="1:22" s="69" customFormat="1" ht="26.45" customHeight="1" x14ac:dyDescent="0.25">
      <c r="A2" s="195" t="s">
        <v>1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22" s="69" customFormat="1" ht="26.45" customHeight="1" x14ac:dyDescent="0.25">
      <c r="A3" s="195" t="s">
        <v>44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</row>
    <row r="4" spans="1:22" s="69" customFormat="1" ht="26.45" customHeight="1" x14ac:dyDescent="0.25">
      <c r="A4" s="195" t="s">
        <v>47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</row>
    <row r="5" spans="1:22" s="69" customFormat="1" ht="26.45" customHeight="1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22" s="69" customFormat="1" ht="31.5" customHeight="1" x14ac:dyDescent="0.25">
      <c r="A6" s="72" t="s">
        <v>37</v>
      </c>
      <c r="B6" s="68" t="str">
        <f>IF(ISBLANK(All_Sec_Lab_Internal!B6),"",All_Sec_Lab_Internal!B6)</f>
        <v>2020-21</v>
      </c>
      <c r="D6" s="197" t="s">
        <v>39</v>
      </c>
      <c r="E6" s="198"/>
      <c r="F6" s="151" t="str">
        <f>IF(ISBLANK(All_Sec_Lab_Internal!F6:I6),"",All_Sec_Lab_Internal!F6:I6)</f>
        <v>Civil Engineering</v>
      </c>
      <c r="G6" s="37"/>
      <c r="H6" s="197" t="s">
        <v>38</v>
      </c>
      <c r="I6" s="198"/>
      <c r="J6" s="76" t="str">
        <f>IF(ISBLANK(All_Sec_Lab_Internal!N6),"",All_Sec_Lab_Internal!N6)</f>
        <v>M.Tech</v>
      </c>
      <c r="K6" s="71"/>
      <c r="L6" s="71"/>
      <c r="V6" s="14"/>
    </row>
    <row r="7" spans="1:22" s="69" customFormat="1" ht="23.45" customHeight="1" x14ac:dyDescent="0.25">
      <c r="A7" s="73" t="s">
        <v>41</v>
      </c>
      <c r="B7" s="68" t="str">
        <f>IF(ISBLANK(All_Sec_Lab_Internal!B7),"",All_Sec_Lab_Internal!B7)</f>
        <v>II-I</v>
      </c>
      <c r="C7" s="71"/>
      <c r="D7" s="222" t="s">
        <v>26</v>
      </c>
      <c r="E7" s="223"/>
      <c r="F7" s="151" t="str">
        <f>IF(ISBLANK(All_Sec_Lab_Internal!F7:I7),"",All_Sec_Lab_Internal!F7:I7)</f>
        <v>DP-I</v>
      </c>
      <c r="G7" s="37"/>
      <c r="H7" s="203" t="s">
        <v>40</v>
      </c>
      <c r="I7" s="203"/>
      <c r="J7" s="76" t="str">
        <f>IF(ISBLANK(All_Sec_Lab_Internal!N7),"",All_Sec_Lab_Internal!N7)</f>
        <v>GR20D5144</v>
      </c>
      <c r="K7" s="71"/>
      <c r="L7" s="75" t="s">
        <v>36</v>
      </c>
      <c r="M7" s="62" t="str">
        <f>IF(ISBLANK(All_Sec_Lab_Internal!T7),"",All_Sec_Lab_Internal!T7)</f>
        <v>A</v>
      </c>
      <c r="N7" s="71"/>
      <c r="O7" s="74"/>
      <c r="V7" s="14"/>
    </row>
    <row r="8" spans="1:22" ht="26.45" customHeight="1" x14ac:dyDescent="0.25">
      <c r="A8" s="52"/>
      <c r="B8" s="218" t="s">
        <v>20</v>
      </c>
      <c r="C8" s="219"/>
      <c r="D8" s="219"/>
      <c r="E8" s="219"/>
      <c r="F8" s="219"/>
      <c r="G8" s="51"/>
      <c r="H8" s="51"/>
    </row>
    <row r="9" spans="1:22" s="1" customFormat="1" ht="67.5" customHeight="1" x14ac:dyDescent="0.25">
      <c r="A9" s="32" t="s">
        <v>115</v>
      </c>
      <c r="B9" s="162" t="s">
        <v>140</v>
      </c>
      <c r="C9" s="162" t="s">
        <v>141</v>
      </c>
      <c r="D9" s="162" t="s">
        <v>142</v>
      </c>
      <c r="E9" s="162" t="s">
        <v>143</v>
      </c>
      <c r="F9" s="162" t="s">
        <v>144</v>
      </c>
    </row>
    <row r="10" spans="1:22" ht="48" customHeight="1" x14ac:dyDescent="0.25">
      <c r="A10" s="106" t="s">
        <v>116</v>
      </c>
      <c r="B10" s="150">
        <v>1</v>
      </c>
      <c r="C10" s="150">
        <v>2</v>
      </c>
      <c r="D10" s="150">
        <v>3</v>
      </c>
      <c r="E10" s="150">
        <v>4</v>
      </c>
      <c r="F10" s="150">
        <v>5</v>
      </c>
    </row>
    <row r="11" spans="1:22" ht="26.45" customHeight="1" x14ac:dyDescent="0.25">
      <c r="A11" s="33" t="s">
        <v>117</v>
      </c>
      <c r="B11" s="150">
        <v>5</v>
      </c>
      <c r="C11" s="150">
        <v>5</v>
      </c>
      <c r="D11" s="150">
        <v>5</v>
      </c>
      <c r="E11" s="150">
        <v>5</v>
      </c>
      <c r="F11" s="150">
        <v>5</v>
      </c>
    </row>
    <row r="12" spans="1:22" ht="26.45" customHeight="1" x14ac:dyDescent="0.25">
      <c r="A12" s="80" t="s">
        <v>5</v>
      </c>
      <c r="B12" s="220" t="s">
        <v>49</v>
      </c>
      <c r="C12" s="221"/>
      <c r="D12" s="221"/>
      <c r="E12" s="221"/>
      <c r="F12" s="221"/>
    </row>
    <row r="13" spans="1:22" s="69" customFormat="1" ht="19.350000000000001" customHeight="1" x14ac:dyDescent="0.25">
      <c r="A13" s="148" t="s">
        <v>118</v>
      </c>
      <c r="B13" s="152">
        <v>5</v>
      </c>
      <c r="C13" s="152">
        <v>5</v>
      </c>
      <c r="D13" s="152">
        <v>3</v>
      </c>
      <c r="E13" s="152">
        <v>5</v>
      </c>
      <c r="F13" s="152">
        <v>3</v>
      </c>
    </row>
    <row r="14" spans="1:22" s="69" customFormat="1" ht="20.100000000000001" customHeight="1" x14ac:dyDescent="0.25">
      <c r="A14" s="3">
        <v>2</v>
      </c>
      <c r="B14" s="152">
        <v>4</v>
      </c>
      <c r="C14" s="152">
        <v>5</v>
      </c>
      <c r="D14" s="152">
        <v>5</v>
      </c>
      <c r="E14" s="152">
        <v>2</v>
      </c>
      <c r="F14" s="152">
        <v>5</v>
      </c>
    </row>
    <row r="15" spans="1:22" s="69" customFormat="1" ht="20.100000000000001" customHeight="1" x14ac:dyDescent="0.25">
      <c r="A15" s="3">
        <v>3</v>
      </c>
      <c r="B15" s="152">
        <v>5</v>
      </c>
      <c r="C15" s="152">
        <v>5</v>
      </c>
      <c r="D15" s="152">
        <v>4</v>
      </c>
      <c r="E15" s="152">
        <v>3</v>
      </c>
      <c r="F15" s="152">
        <v>5</v>
      </c>
    </row>
    <row r="16" spans="1:22" s="69" customFormat="1" ht="20.100000000000001" customHeight="1" x14ac:dyDescent="0.25">
      <c r="A16" s="3">
        <v>4</v>
      </c>
      <c r="B16" s="152">
        <v>5</v>
      </c>
      <c r="C16" s="152">
        <v>2</v>
      </c>
      <c r="D16" s="152">
        <v>4</v>
      </c>
      <c r="E16" s="152">
        <v>4</v>
      </c>
      <c r="F16" s="152">
        <v>5</v>
      </c>
    </row>
    <row r="17" spans="1:6" s="69" customFormat="1" ht="20.100000000000001" customHeight="1" x14ac:dyDescent="0.25">
      <c r="A17" s="3">
        <v>5</v>
      </c>
      <c r="B17" s="152">
        <v>2</v>
      </c>
      <c r="C17" s="152">
        <v>5</v>
      </c>
      <c r="D17" s="152">
        <v>5</v>
      </c>
      <c r="E17" s="152">
        <v>5</v>
      </c>
      <c r="F17" s="152">
        <v>4</v>
      </c>
    </row>
    <row r="18" spans="1:6" s="69" customFormat="1" ht="20.100000000000001" customHeight="1" x14ac:dyDescent="0.25">
      <c r="A18" s="3">
        <v>6</v>
      </c>
      <c r="B18" s="152">
        <v>5</v>
      </c>
      <c r="C18" s="152">
        <v>5</v>
      </c>
      <c r="D18" s="152">
        <v>5</v>
      </c>
      <c r="E18" s="152">
        <v>5</v>
      </c>
      <c r="F18" s="152">
        <v>5</v>
      </c>
    </row>
    <row r="19" spans="1:6" s="69" customFormat="1" ht="20.100000000000001" customHeight="1" x14ac:dyDescent="0.25">
      <c r="A19" s="3">
        <v>7</v>
      </c>
      <c r="B19" s="152">
        <v>5</v>
      </c>
      <c r="C19" s="152">
        <v>5</v>
      </c>
      <c r="D19" s="152">
        <v>5</v>
      </c>
      <c r="E19" s="152">
        <v>5</v>
      </c>
      <c r="F19" s="152">
        <v>5</v>
      </c>
    </row>
    <row r="20" spans="1:6" s="69" customFormat="1" ht="20.100000000000001" customHeight="1" x14ac:dyDescent="0.25">
      <c r="A20" s="3">
        <v>8</v>
      </c>
      <c r="B20" s="152">
        <v>3</v>
      </c>
      <c r="C20" s="152">
        <v>5</v>
      </c>
      <c r="D20" s="152">
        <v>5</v>
      </c>
      <c r="E20" s="152">
        <v>5</v>
      </c>
      <c r="F20" s="152">
        <v>3</v>
      </c>
    </row>
    <row r="21" spans="1:6" s="69" customFormat="1" ht="20.100000000000001" customHeight="1" x14ac:dyDescent="0.25">
      <c r="A21" s="3">
        <v>9</v>
      </c>
      <c r="B21" s="152">
        <v>5</v>
      </c>
      <c r="C21" s="152">
        <v>5</v>
      </c>
      <c r="D21" s="152">
        <v>3</v>
      </c>
      <c r="E21" s="152">
        <v>5</v>
      </c>
      <c r="F21" s="152">
        <v>3</v>
      </c>
    </row>
    <row r="22" spans="1:6" s="69" customFormat="1" ht="20.100000000000001" customHeight="1" x14ac:dyDescent="0.25">
      <c r="A22" s="3">
        <v>10</v>
      </c>
      <c r="B22" s="152">
        <v>4</v>
      </c>
      <c r="C22" s="152">
        <v>5</v>
      </c>
      <c r="D22" s="152">
        <v>5</v>
      </c>
      <c r="E22" s="152">
        <v>2</v>
      </c>
      <c r="F22" s="152">
        <v>5</v>
      </c>
    </row>
    <row r="23" spans="1:6" s="69" customFormat="1" ht="20.100000000000001" customHeight="1" x14ac:dyDescent="0.25">
      <c r="A23" s="3">
        <v>11</v>
      </c>
      <c r="B23" s="152">
        <v>5</v>
      </c>
      <c r="C23" s="152">
        <v>5</v>
      </c>
      <c r="D23" s="152">
        <v>4</v>
      </c>
      <c r="E23" s="152">
        <v>3</v>
      </c>
      <c r="F23" s="152">
        <v>5</v>
      </c>
    </row>
    <row r="24" spans="1:6" s="69" customFormat="1" ht="20.100000000000001" customHeight="1" x14ac:dyDescent="0.25">
      <c r="A24" s="3">
        <v>12</v>
      </c>
      <c r="B24" s="152">
        <v>5</v>
      </c>
      <c r="C24" s="152">
        <v>2</v>
      </c>
      <c r="D24" s="152">
        <v>4</v>
      </c>
      <c r="E24" s="152">
        <v>4</v>
      </c>
      <c r="F24" s="152">
        <v>5</v>
      </c>
    </row>
    <row r="25" spans="1:6" s="69" customFormat="1" ht="20.100000000000001" customHeight="1" x14ac:dyDescent="0.25">
      <c r="A25" s="3">
        <v>13</v>
      </c>
      <c r="B25" s="152">
        <v>2</v>
      </c>
      <c r="C25" s="152">
        <v>5</v>
      </c>
      <c r="D25" s="152">
        <v>5</v>
      </c>
      <c r="E25" s="152">
        <v>5</v>
      </c>
      <c r="F25" s="152">
        <v>4</v>
      </c>
    </row>
    <row r="26" spans="1:6" s="69" customFormat="1" ht="20.100000000000001" customHeight="1" x14ac:dyDescent="0.25">
      <c r="A26" s="3">
        <v>14</v>
      </c>
      <c r="B26" s="152">
        <v>5</v>
      </c>
      <c r="C26" s="152">
        <v>5</v>
      </c>
      <c r="D26" s="152">
        <v>5</v>
      </c>
      <c r="E26" s="152">
        <v>5</v>
      </c>
      <c r="F26" s="152">
        <v>5</v>
      </c>
    </row>
    <row r="27" spans="1:6" s="69" customFormat="1" ht="20.100000000000001" customHeight="1" x14ac:dyDescent="0.25">
      <c r="A27" s="3">
        <v>15</v>
      </c>
      <c r="B27" s="152">
        <v>5</v>
      </c>
      <c r="C27" s="152">
        <v>5</v>
      </c>
      <c r="D27" s="152">
        <v>5</v>
      </c>
      <c r="E27" s="152">
        <v>5</v>
      </c>
      <c r="F27" s="152">
        <v>5</v>
      </c>
    </row>
    <row r="28" spans="1:6" s="69" customFormat="1" ht="20.100000000000001" customHeight="1" x14ac:dyDescent="0.25">
      <c r="A28" s="3">
        <v>16</v>
      </c>
      <c r="B28" s="152">
        <v>5</v>
      </c>
      <c r="C28" s="152">
        <v>5</v>
      </c>
      <c r="D28" s="152">
        <v>5</v>
      </c>
      <c r="E28" s="152">
        <v>5</v>
      </c>
      <c r="F28" s="152">
        <v>5</v>
      </c>
    </row>
    <row r="29" spans="1:6" s="69" customFormat="1" ht="20.100000000000001" customHeight="1" x14ac:dyDescent="0.25">
      <c r="A29" s="3">
        <v>17</v>
      </c>
      <c r="B29" s="152">
        <v>5</v>
      </c>
      <c r="C29" s="152">
        <v>3</v>
      </c>
      <c r="D29" s="152">
        <v>3</v>
      </c>
      <c r="E29" s="152">
        <v>5</v>
      </c>
      <c r="F29" s="152">
        <v>2</v>
      </c>
    </row>
    <row r="30" spans="1:6" s="69" customFormat="1" ht="20.100000000000001" customHeight="1" x14ac:dyDescent="0.25">
      <c r="A30" s="3">
        <v>18</v>
      </c>
      <c r="B30" s="152">
        <v>5</v>
      </c>
      <c r="C30" s="152">
        <v>5</v>
      </c>
      <c r="D30" s="152">
        <v>3</v>
      </c>
      <c r="E30" s="152">
        <v>5</v>
      </c>
      <c r="F30" s="152">
        <v>5</v>
      </c>
    </row>
    <row r="31" spans="1:6" s="69" customFormat="1" ht="20.100000000000001" customHeight="1" x14ac:dyDescent="0.25">
      <c r="A31" s="3">
        <v>19</v>
      </c>
      <c r="B31" s="152">
        <v>5</v>
      </c>
      <c r="C31" s="152">
        <v>5</v>
      </c>
      <c r="D31" s="152">
        <v>3</v>
      </c>
      <c r="E31" s="152">
        <v>5</v>
      </c>
      <c r="F31" s="152">
        <v>3</v>
      </c>
    </row>
    <row r="32" spans="1:6" s="69" customFormat="1" ht="20.100000000000001" customHeight="1" x14ac:dyDescent="0.25">
      <c r="A32" s="3">
        <v>20</v>
      </c>
      <c r="B32" s="152">
        <v>4</v>
      </c>
      <c r="C32" s="152">
        <v>5</v>
      </c>
      <c r="D32" s="152">
        <v>5</v>
      </c>
      <c r="E32" s="152">
        <v>2</v>
      </c>
      <c r="F32" s="152">
        <v>5</v>
      </c>
    </row>
    <row r="33" spans="1:29" s="69" customFormat="1" ht="20.100000000000001" customHeight="1" x14ac:dyDescent="0.25">
      <c r="A33" s="3">
        <v>21</v>
      </c>
      <c r="B33" s="152">
        <v>5</v>
      </c>
      <c r="C33" s="152">
        <v>5</v>
      </c>
      <c r="D33" s="152">
        <v>4</v>
      </c>
      <c r="E33" s="152">
        <v>3</v>
      </c>
      <c r="F33" s="152">
        <v>5</v>
      </c>
    </row>
    <row r="34" spans="1:29" s="69" customFormat="1" ht="20.100000000000001" customHeight="1" x14ac:dyDescent="0.25">
      <c r="A34" s="3">
        <v>22</v>
      </c>
      <c r="B34" s="152">
        <v>5</v>
      </c>
      <c r="C34" s="152">
        <v>2</v>
      </c>
      <c r="D34" s="152">
        <v>4</v>
      </c>
      <c r="E34" s="152">
        <v>4</v>
      </c>
      <c r="F34" s="152">
        <v>5</v>
      </c>
    </row>
    <row r="35" spans="1:29" s="69" customFormat="1" ht="20.100000000000001" customHeight="1" x14ac:dyDescent="0.25">
      <c r="A35" s="3">
        <v>23</v>
      </c>
      <c r="B35" s="152">
        <v>2</v>
      </c>
      <c r="C35" s="152">
        <v>5</v>
      </c>
      <c r="D35" s="152">
        <v>5</v>
      </c>
      <c r="E35" s="152">
        <v>5</v>
      </c>
      <c r="F35" s="152">
        <v>4</v>
      </c>
    </row>
    <row r="36" spans="1:29" s="69" customFormat="1" ht="20.100000000000001" customHeight="1" x14ac:dyDescent="0.25">
      <c r="A36" s="3">
        <v>24</v>
      </c>
      <c r="B36" s="152">
        <v>5</v>
      </c>
      <c r="C36" s="152">
        <v>5</v>
      </c>
      <c r="D36" s="152">
        <v>5</v>
      </c>
      <c r="E36" s="152">
        <v>5</v>
      </c>
      <c r="F36" s="152">
        <v>5</v>
      </c>
    </row>
    <row r="37" spans="1:29" s="69" customFormat="1" ht="20.100000000000001" customHeight="1" x14ac:dyDescent="0.25">
      <c r="A37" s="3">
        <v>25</v>
      </c>
      <c r="B37" s="152">
        <v>5</v>
      </c>
      <c r="C37" s="152">
        <v>5</v>
      </c>
      <c r="D37" s="152">
        <v>5</v>
      </c>
      <c r="E37" s="152">
        <v>5</v>
      </c>
      <c r="F37" s="152">
        <v>5</v>
      </c>
    </row>
    <row r="38" spans="1:29" s="69" customFormat="1" ht="20.100000000000001" customHeight="1" x14ac:dyDescent="0.25">
      <c r="A38" s="3">
        <v>26</v>
      </c>
      <c r="B38" s="152">
        <v>5</v>
      </c>
      <c r="C38" s="152">
        <v>4</v>
      </c>
      <c r="D38" s="152">
        <v>5</v>
      </c>
      <c r="E38" s="152">
        <v>5</v>
      </c>
      <c r="F38" s="152">
        <v>5</v>
      </c>
    </row>
    <row r="39" spans="1:29" s="69" customFormat="1" ht="20.100000000000001" customHeight="1" x14ac:dyDescent="0.25">
      <c r="A39" s="3">
        <v>27</v>
      </c>
      <c r="B39" s="152">
        <v>5</v>
      </c>
      <c r="C39" s="152">
        <v>5</v>
      </c>
      <c r="D39" s="152">
        <v>5</v>
      </c>
      <c r="E39" s="152">
        <v>5</v>
      </c>
      <c r="F39" s="152">
        <v>5</v>
      </c>
    </row>
    <row r="40" spans="1:29" s="69" customFormat="1" ht="20.100000000000001" customHeight="1" x14ac:dyDescent="0.25">
      <c r="A40" s="3">
        <v>28</v>
      </c>
      <c r="B40" s="152">
        <v>5</v>
      </c>
      <c r="C40" s="152">
        <v>4</v>
      </c>
      <c r="D40" s="152">
        <v>3</v>
      </c>
      <c r="E40" s="152">
        <v>4</v>
      </c>
      <c r="F40" s="152">
        <v>4</v>
      </c>
    </row>
    <row r="41" spans="1:29" s="69" customFormat="1" ht="20.100000000000001" customHeight="1" x14ac:dyDescent="0.25">
      <c r="A41" s="3">
        <v>29</v>
      </c>
      <c r="B41" s="152">
        <v>5</v>
      </c>
      <c r="C41" s="152">
        <v>4</v>
      </c>
      <c r="D41" s="152">
        <v>5</v>
      </c>
      <c r="E41" s="152">
        <v>4</v>
      </c>
      <c r="F41" s="152">
        <v>4</v>
      </c>
    </row>
    <row r="42" spans="1:29" ht="37.5" customHeight="1" x14ac:dyDescent="0.25">
      <c r="A42" s="224" t="s">
        <v>113</v>
      </c>
      <c r="B42" s="224"/>
      <c r="C42" s="224"/>
      <c r="D42" s="224"/>
      <c r="E42" s="224"/>
      <c r="F42" s="224"/>
      <c r="G42" s="81"/>
      <c r="H42" s="81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51"/>
      <c r="AA42" s="51"/>
      <c r="AB42" s="51"/>
      <c r="AC42" s="51"/>
    </row>
    <row r="43" spans="1:29" ht="39" customHeight="1" x14ac:dyDescent="0.25">
      <c r="A43" s="56" t="s">
        <v>11</v>
      </c>
      <c r="B43" s="58">
        <f>IF(ISNUMBER(B$11), COUNTA(B13:B41)-COUNTIF(B13:B41,"A"), "")</f>
        <v>29</v>
      </c>
      <c r="C43" s="58">
        <f>IF(ISNUMBER(C$11), COUNTA(C13:C41)-COUNTIF(C13:C41,"A"), "")</f>
        <v>29</v>
      </c>
      <c r="D43" s="58">
        <f>IF(ISNUMBER(D$11), COUNTA(D13:D41)-COUNTIF(D13:D41,"A"), "")</f>
        <v>29</v>
      </c>
      <c r="E43" s="58">
        <f>IF(ISNUMBER(E$11), COUNTA(E13:E41)-COUNTIF(E13:E41,"A"), "")</f>
        <v>29</v>
      </c>
      <c r="F43" s="58">
        <f>IF(ISNUMBER(F$11), COUNTA(F13:F41)-COUNTIF(F13:F41,"A"), "")</f>
        <v>29</v>
      </c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</row>
    <row r="44" spans="1:29" ht="42" customHeight="1" x14ac:dyDescent="0.25">
      <c r="A44" s="56" t="s">
        <v>12</v>
      </c>
      <c r="B44" s="59">
        <f>IF(ISNUMBER(B$43),COUNT(B13:B41),"")</f>
        <v>29</v>
      </c>
      <c r="C44" s="59">
        <f>IF(ISNUMBER(C$43),COUNT(C13:C41),"")</f>
        <v>29</v>
      </c>
      <c r="D44" s="59">
        <f>IF(ISNUMBER(D$43),COUNT(D13:D41),"")</f>
        <v>29</v>
      </c>
      <c r="E44" s="59">
        <f>IF(ISNUMBER(E$43),COUNT(E13:E41),"")</f>
        <v>29</v>
      </c>
      <c r="F44" s="59">
        <f>IF(ISNUMBER(F$43),COUNT(F13:F41),"")</f>
        <v>29</v>
      </c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</row>
    <row r="45" spans="1:29" ht="33.6" customHeight="1" x14ac:dyDescent="0.25">
      <c r="A45" s="56" t="s">
        <v>13</v>
      </c>
      <c r="B45" s="60">
        <f>IF(ISERROR(B44/B43), " ",B44/B43*100)</f>
        <v>100</v>
      </c>
      <c r="C45" s="60">
        <f t="shared" ref="C45:F45" si="0">IF(ISERROR(C44/C43), " ",C44/C43*100)</f>
        <v>100</v>
      </c>
      <c r="D45" s="60">
        <f t="shared" si="0"/>
        <v>100</v>
      </c>
      <c r="E45" s="60">
        <f t="shared" si="0"/>
        <v>100</v>
      </c>
      <c r="F45" s="60">
        <f t="shared" si="0"/>
        <v>100</v>
      </c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</row>
    <row r="46" spans="1:29" ht="49.35" customHeight="1" x14ac:dyDescent="0.25">
      <c r="A46" s="56" t="s">
        <v>109</v>
      </c>
      <c r="B46" s="54">
        <f>IF(ISNUMBER(B$44),COUNTIF(B$13:B$41, "&gt;="&amp;FLOOR((B11*0.6),1)),"")</f>
        <v>26</v>
      </c>
      <c r="C46" s="54">
        <f>IF(ISNUMBER(C$44),COUNTIF(C$13:C$41, "&gt;="&amp;FLOOR((C11*0.6),1)),"")</f>
        <v>26</v>
      </c>
      <c r="D46" s="54">
        <f>IF(ISNUMBER(D$44),COUNTIF(D$13:D$41, "&gt;="&amp;FLOOR((D11*0.6),1)),"")</f>
        <v>29</v>
      </c>
      <c r="E46" s="54">
        <f>IF(ISNUMBER(E$44),COUNTIF(E$13:E$41, "&gt;="&amp;FLOOR((E11*0.6),1)),"")</f>
        <v>26</v>
      </c>
      <c r="F46" s="54">
        <f>IF(ISNUMBER(F$44),COUNTIF(F$13:F$41, "&gt;="&amp;FLOOR((F11*0.6),1)),"")</f>
        <v>28</v>
      </c>
    </row>
    <row r="47" spans="1:29" ht="33.6" customHeight="1" x14ac:dyDescent="0.25">
      <c r="A47" s="56" t="s">
        <v>125</v>
      </c>
      <c r="B47" s="60">
        <f>IFERROR((B46/B44*100),"")</f>
        <v>89.65517241379311</v>
      </c>
      <c r="C47" s="60">
        <f t="shared" ref="C47:F47" si="1">IFERROR((C46/C44*100),"")</f>
        <v>89.65517241379311</v>
      </c>
      <c r="D47" s="60">
        <f t="shared" si="1"/>
        <v>100</v>
      </c>
      <c r="E47" s="60">
        <f t="shared" si="1"/>
        <v>89.65517241379311</v>
      </c>
      <c r="F47" s="60">
        <f t="shared" si="1"/>
        <v>96.551724137931032</v>
      </c>
    </row>
    <row r="48" spans="1:29" ht="33.6" customHeight="1" x14ac:dyDescent="0.25">
      <c r="A48" s="57" t="s">
        <v>58</v>
      </c>
      <c r="B48" s="59">
        <f>IF(ISNUMBER(B47),IF(B47&gt;=60,3,IF(B47&gt;=50,2,IF(B47&gt;=30,1,0))),"")</f>
        <v>3</v>
      </c>
      <c r="C48" s="59">
        <f t="shared" ref="C48:F48" si="2">IF(ISNUMBER(C47),IF(C47&gt;=60,3,IF(C47&gt;=50,2,IF(C47&gt;=30,1,0))),"")</f>
        <v>3</v>
      </c>
      <c r="D48" s="59">
        <f t="shared" si="2"/>
        <v>3</v>
      </c>
      <c r="E48" s="59">
        <f t="shared" si="2"/>
        <v>3</v>
      </c>
      <c r="F48" s="59">
        <f t="shared" si="2"/>
        <v>3</v>
      </c>
    </row>
    <row r="49" spans="1:6" ht="26.45" customHeight="1" x14ac:dyDescent="0.25">
      <c r="A49" s="12" t="s">
        <v>14</v>
      </c>
      <c r="B49" s="46"/>
      <c r="C49" s="46"/>
      <c r="D49" s="46"/>
      <c r="E49" s="46"/>
      <c r="F49" s="47"/>
    </row>
    <row r="50" spans="1:6" ht="26.45" customHeight="1" x14ac:dyDescent="0.25">
      <c r="A50" s="5"/>
      <c r="B50" s="48"/>
      <c r="C50" s="48"/>
      <c r="D50" s="48"/>
      <c r="E50" s="48"/>
      <c r="F50" s="48"/>
    </row>
    <row r="51" spans="1:6" ht="26.45" customHeight="1" x14ac:dyDescent="0.25">
      <c r="A51" s="217" t="s">
        <v>21</v>
      </c>
      <c r="B51" s="49" t="s">
        <v>3</v>
      </c>
      <c r="C51" s="49" t="s">
        <v>4</v>
      </c>
      <c r="D51" s="49" t="s">
        <v>6</v>
      </c>
      <c r="E51" s="50" t="s">
        <v>7</v>
      </c>
      <c r="F51" s="49" t="s">
        <v>8</v>
      </c>
    </row>
    <row r="52" spans="1:6" ht="26.45" customHeight="1" x14ac:dyDescent="0.25">
      <c r="A52" s="217"/>
      <c r="B52" s="49">
        <f t="shared" ref="B52:F52" si="3">B48</f>
        <v>3</v>
      </c>
      <c r="C52" s="49">
        <f t="shared" si="3"/>
        <v>3</v>
      </c>
      <c r="D52" s="49">
        <f t="shared" si="3"/>
        <v>3</v>
      </c>
      <c r="E52" s="49">
        <f t="shared" si="3"/>
        <v>3</v>
      </c>
      <c r="F52" s="49">
        <f t="shared" si="3"/>
        <v>3</v>
      </c>
    </row>
    <row r="54" spans="1:6" ht="26.45" customHeight="1" x14ac:dyDescent="0.25">
      <c r="A54" s="141" t="s">
        <v>126</v>
      </c>
    </row>
  </sheetData>
  <mergeCells count="12">
    <mergeCell ref="H7:I7"/>
    <mergeCell ref="A51:A52"/>
    <mergeCell ref="B8:F8"/>
    <mergeCell ref="B12:F12"/>
    <mergeCell ref="D7:E7"/>
    <mergeCell ref="A42:F42"/>
    <mergeCell ref="A1:M1"/>
    <mergeCell ref="A2:M2"/>
    <mergeCell ref="A3:M3"/>
    <mergeCell ref="A4:M4"/>
    <mergeCell ref="H6:I6"/>
    <mergeCell ref="D6:E6"/>
  </mergeCells>
  <conditionalFormatting sqref="B45:F45">
    <cfRule type="cellIs" dxfId="10" priority="6" operator="lessThan">
      <formula>30</formula>
    </cfRule>
  </conditionalFormatting>
  <conditionalFormatting sqref="B47:F47">
    <cfRule type="cellIs" dxfId="9" priority="5" operator="lessThan">
      <formula>30</formula>
    </cfRule>
  </conditionalFormatting>
  <conditionalFormatting sqref="B48:F48">
    <cfRule type="cellIs" dxfId="8" priority="4" operator="equal">
      <formula>0</formula>
    </cfRule>
  </conditionalFormatting>
  <conditionalFormatting sqref="A47">
    <cfRule type="cellIs" dxfId="7" priority="3" operator="lessThan">
      <formula>30</formula>
    </cfRule>
  </conditionalFormatting>
  <conditionalFormatting sqref="A45">
    <cfRule type="cellIs" dxfId="6" priority="1" operator="lessThan">
      <formula>30</formula>
    </cfRule>
    <cfRule type="cellIs" dxfId="5" priority="2" operator="lessThan">
      <formula>85</formula>
    </cfRule>
  </conditionalFormatting>
  <pageMargins left="0.4" right="0.57999999999999996" top="0.54" bottom="0.38" header="0.3" footer="0.3"/>
  <pageSetup scale="3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topLeftCell="A26" zoomScale="70" zoomScaleNormal="70" workbookViewId="0">
      <selection activeCell="Q46" sqref="Q46"/>
    </sheetView>
  </sheetViews>
  <sheetFormatPr defaultRowHeight="15" x14ac:dyDescent="0.25"/>
  <cols>
    <col min="1" max="1" width="24.42578125" style="64" customWidth="1"/>
    <col min="2" max="16" width="10" customWidth="1"/>
    <col min="17" max="17" width="14" style="29" customWidth="1"/>
    <col min="18" max="18" width="9.5703125" style="186" customWidth="1"/>
  </cols>
  <sheetData>
    <row r="1" spans="1:18" ht="21.75" customHeight="1" x14ac:dyDescent="0.25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</row>
    <row r="2" spans="1:18" ht="21.75" customHeight="1" x14ac:dyDescent="0.25">
      <c r="A2" s="226" t="s">
        <v>1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</row>
    <row r="3" spans="1:18" ht="21.75" customHeight="1" x14ac:dyDescent="0.25">
      <c r="A3" s="226" t="s">
        <v>44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</row>
    <row r="4" spans="1:18" ht="21.75" customHeight="1" x14ac:dyDescent="0.25">
      <c r="A4" s="196" t="s">
        <v>45</v>
      </c>
      <c r="B4" s="196"/>
      <c r="C4" s="196"/>
      <c r="D4" s="196"/>
      <c r="E4" s="196"/>
      <c r="F4" s="196"/>
      <c r="G4" s="196"/>
      <c r="H4" s="196"/>
      <c r="I4" s="196"/>
      <c r="J4" s="196"/>
      <c r="K4" s="196"/>
      <c r="L4" s="196"/>
      <c r="M4" s="196"/>
      <c r="N4" s="196"/>
      <c r="O4" s="196"/>
      <c r="P4" s="196"/>
      <c r="Q4" s="196"/>
    </row>
    <row r="5" spans="1:18" x14ac:dyDescent="0.25">
      <c r="A5" s="196"/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</row>
    <row r="6" spans="1:18" s="69" customFormat="1" ht="31.5" customHeight="1" x14ac:dyDescent="0.25">
      <c r="A6" s="72" t="s">
        <v>37</v>
      </c>
      <c r="B6" s="68" t="str">
        <f>IF(ISBLANK(All_Sec_Lab_Internal!B6),"",All_Sec_Lab_Internal!B6)</f>
        <v>2020-21</v>
      </c>
      <c r="D6" s="197" t="s">
        <v>39</v>
      </c>
      <c r="E6" s="198"/>
      <c r="F6" s="227" t="str">
        <f>IF(ISBLANK(All_Sec_Lab_Internal!F6:I6),"",All_Sec_Lab_Internal!F6:I6)</f>
        <v>Civil Engineering</v>
      </c>
      <c r="G6" s="227"/>
      <c r="H6" s="227"/>
      <c r="I6" s="227"/>
      <c r="J6" s="104"/>
      <c r="K6" s="228" t="s">
        <v>38</v>
      </c>
      <c r="L6" s="229"/>
      <c r="M6" s="214" t="str">
        <f>IF(ISBLANK(All_Sec_Lab_Internal!N6),"",All_Sec_Lab_Internal!N6)</f>
        <v>M.Tech</v>
      </c>
      <c r="N6" s="215"/>
      <c r="P6" s="71"/>
      <c r="Q6" s="74"/>
      <c r="R6" s="187"/>
    </row>
    <row r="7" spans="1:18" s="69" customFormat="1" ht="23.45" customHeight="1" x14ac:dyDescent="0.25">
      <c r="A7" s="73" t="s">
        <v>41</v>
      </c>
      <c r="B7" s="68" t="str">
        <f>IF(ISBLANK(All_Sec_Lab_Internal!B7),"",All_Sec_Lab_Internal!B7)</f>
        <v>II-I</v>
      </c>
      <c r="C7" s="71"/>
      <c r="D7" s="222" t="s">
        <v>26</v>
      </c>
      <c r="E7" s="223"/>
      <c r="F7" s="227" t="str">
        <f>IF(ISBLANK(All_Sec_Lab_Internal!F7:I7),"",All_Sec_Lab_Internal!F7:I7)</f>
        <v>DP-I</v>
      </c>
      <c r="G7" s="227"/>
      <c r="H7" s="227"/>
      <c r="I7" s="227"/>
      <c r="J7" s="104"/>
      <c r="K7" s="200" t="s">
        <v>40</v>
      </c>
      <c r="L7" s="211"/>
      <c r="M7" s="214" t="str">
        <f>IF(ISBLANK(All_Sec_Lab_Internal!N7),"",All_Sec_Lab_Internal!N7)</f>
        <v>GR20D5144</v>
      </c>
      <c r="N7" s="215"/>
      <c r="P7" s="77" t="s">
        <v>36</v>
      </c>
      <c r="Q7" s="179" t="str">
        <f>IF(ISBLANK(All_Sec_Lab_Internal!T7),"",All_Sec_Lab_Internal!T7)</f>
        <v>A</v>
      </c>
      <c r="R7" s="187"/>
    </row>
    <row r="8" spans="1:18" x14ac:dyDescent="0.25">
      <c r="A8" s="30"/>
      <c r="B8" s="230" t="s">
        <v>18</v>
      </c>
      <c r="C8" s="230"/>
      <c r="D8" s="230"/>
      <c r="E8" s="230"/>
      <c r="F8" s="230"/>
      <c r="G8" s="230"/>
      <c r="H8" s="230"/>
      <c r="I8" s="230"/>
      <c r="J8" s="231"/>
      <c r="K8" s="230"/>
      <c r="L8" s="230" t="s">
        <v>19</v>
      </c>
      <c r="M8" s="230"/>
      <c r="N8" s="230"/>
      <c r="O8" s="230"/>
      <c r="P8" s="230"/>
      <c r="Q8" s="230"/>
    </row>
    <row r="9" spans="1:18" ht="41.1" customHeight="1" x14ac:dyDescent="0.25">
      <c r="A9" s="26"/>
      <c r="B9" s="13" t="s">
        <v>65</v>
      </c>
      <c r="C9" s="13" t="s">
        <v>66</v>
      </c>
      <c r="D9" s="13" t="s">
        <v>67</v>
      </c>
      <c r="E9" s="13" t="s">
        <v>68</v>
      </c>
      <c r="F9" s="13" t="s">
        <v>69</v>
      </c>
      <c r="G9" s="13" t="s">
        <v>70</v>
      </c>
      <c r="H9" s="13" t="s">
        <v>71</v>
      </c>
      <c r="I9" s="13" t="s">
        <v>72</v>
      </c>
      <c r="J9" s="13" t="s">
        <v>73</v>
      </c>
      <c r="K9" s="13" t="s">
        <v>74</v>
      </c>
      <c r="L9" s="13" t="s">
        <v>75</v>
      </c>
      <c r="M9" s="13" t="s">
        <v>76</v>
      </c>
      <c r="N9" s="13" t="s">
        <v>77</v>
      </c>
      <c r="O9" s="13" t="s">
        <v>78</v>
      </c>
      <c r="P9" s="13" t="s">
        <v>79</v>
      </c>
      <c r="Q9" s="180" t="s">
        <v>64</v>
      </c>
    </row>
    <row r="10" spans="1:18" ht="42" customHeight="1" x14ac:dyDescent="0.25">
      <c r="A10" s="191" t="s">
        <v>131</v>
      </c>
      <c r="B10" s="66" t="s">
        <v>127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 t="s">
        <v>127</v>
      </c>
    </row>
    <row r="11" spans="1:18" ht="29.25" customHeight="1" x14ac:dyDescent="0.25">
      <c r="A11" s="192" t="s">
        <v>25</v>
      </c>
      <c r="B11" s="67">
        <v>50</v>
      </c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>
        <v>20</v>
      </c>
    </row>
    <row r="12" spans="1:18" ht="30.75" customHeight="1" x14ac:dyDescent="0.25">
      <c r="A12" s="193" t="s">
        <v>5</v>
      </c>
      <c r="B12" s="232" t="s">
        <v>48</v>
      </c>
      <c r="C12" s="232"/>
      <c r="D12" s="232"/>
      <c r="E12" s="232"/>
      <c r="F12" s="232"/>
      <c r="G12" s="232"/>
      <c r="H12" s="232"/>
      <c r="I12" s="232"/>
      <c r="J12" s="232"/>
      <c r="K12" s="232"/>
      <c r="L12" s="232"/>
      <c r="M12" s="232"/>
      <c r="N12" s="232"/>
      <c r="O12" s="232"/>
      <c r="P12" s="232"/>
      <c r="Q12" s="232"/>
    </row>
    <row r="13" spans="1:18" ht="20.100000000000001" customHeight="1" x14ac:dyDescent="0.25">
      <c r="A13" s="149" t="s">
        <v>119</v>
      </c>
      <c r="B13" s="146">
        <f>R13-Q13</f>
        <v>40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N13" s="146"/>
      <c r="O13" s="146"/>
      <c r="P13" s="146"/>
      <c r="Q13" s="145">
        <v>15</v>
      </c>
      <c r="R13" s="188">
        <v>55</v>
      </c>
    </row>
    <row r="14" spans="1:18" ht="20.100000000000001" customHeight="1" x14ac:dyDescent="0.25">
      <c r="A14" s="25">
        <v>2</v>
      </c>
      <c r="B14" s="178">
        <f t="shared" ref="B14:B41" si="0">R14-Q14</f>
        <v>41</v>
      </c>
      <c r="C14" s="155"/>
      <c r="D14" s="156"/>
      <c r="E14" s="155"/>
      <c r="F14" s="155"/>
      <c r="G14" s="155"/>
      <c r="H14" s="155"/>
      <c r="I14" s="155"/>
      <c r="J14" s="155"/>
      <c r="K14" s="155"/>
      <c r="L14" s="3"/>
      <c r="M14" s="3"/>
      <c r="N14" s="3"/>
      <c r="O14" s="3"/>
      <c r="P14" s="3"/>
      <c r="Q14" s="114">
        <v>16</v>
      </c>
      <c r="R14" s="189">
        <v>57</v>
      </c>
    </row>
    <row r="15" spans="1:18" ht="20.100000000000001" customHeight="1" x14ac:dyDescent="0.25">
      <c r="A15" s="25">
        <v>3</v>
      </c>
      <c r="B15" s="178">
        <f t="shared" si="0"/>
        <v>46</v>
      </c>
      <c r="C15" s="156"/>
      <c r="D15" s="155"/>
      <c r="E15" s="155"/>
      <c r="F15" s="155"/>
      <c r="G15" s="155"/>
      <c r="H15" s="155"/>
      <c r="I15" s="155"/>
      <c r="J15" s="155"/>
      <c r="K15" s="155"/>
      <c r="L15" s="3"/>
      <c r="M15" s="3"/>
      <c r="N15" s="3"/>
      <c r="O15" s="3"/>
      <c r="P15" s="3"/>
      <c r="Q15" s="114">
        <v>16</v>
      </c>
      <c r="R15" s="189">
        <v>62</v>
      </c>
    </row>
    <row r="16" spans="1:18" ht="20.100000000000001" customHeight="1" x14ac:dyDescent="0.25">
      <c r="A16" s="25">
        <v>4</v>
      </c>
      <c r="B16" s="178">
        <f t="shared" si="0"/>
        <v>38</v>
      </c>
      <c r="C16" s="155"/>
      <c r="D16" s="155"/>
      <c r="E16" s="156"/>
      <c r="F16" s="155"/>
      <c r="G16" s="155"/>
      <c r="H16" s="155"/>
      <c r="I16" s="155"/>
      <c r="J16" s="155"/>
      <c r="K16" s="155"/>
      <c r="L16" s="3"/>
      <c r="M16" s="3"/>
      <c r="N16" s="3"/>
      <c r="O16" s="3"/>
      <c r="P16" s="3"/>
      <c r="Q16" s="114">
        <v>16</v>
      </c>
      <c r="R16" s="189">
        <v>54</v>
      </c>
    </row>
    <row r="17" spans="1:18" ht="20.100000000000001" customHeight="1" x14ac:dyDescent="0.25">
      <c r="A17" s="25">
        <v>5</v>
      </c>
      <c r="B17" s="178">
        <f t="shared" si="0"/>
        <v>31</v>
      </c>
      <c r="C17" s="155"/>
      <c r="D17" s="155"/>
      <c r="E17" s="155"/>
      <c r="F17" s="156"/>
      <c r="G17" s="155"/>
      <c r="H17" s="155"/>
      <c r="I17" s="155"/>
      <c r="J17" s="155"/>
      <c r="K17" s="155"/>
      <c r="L17" s="3"/>
      <c r="M17" s="3"/>
      <c r="N17" s="3"/>
      <c r="O17" s="3"/>
      <c r="P17" s="3"/>
      <c r="Q17" s="114">
        <v>18</v>
      </c>
      <c r="R17" s="189">
        <v>49</v>
      </c>
    </row>
    <row r="18" spans="1:18" ht="20.100000000000001" customHeight="1" x14ac:dyDescent="0.25">
      <c r="A18" s="25">
        <v>6</v>
      </c>
      <c r="B18" s="178">
        <f t="shared" si="0"/>
        <v>31</v>
      </c>
      <c r="C18" s="155"/>
      <c r="D18" s="155"/>
      <c r="E18" s="155"/>
      <c r="F18" s="155"/>
      <c r="G18" s="155"/>
      <c r="H18" s="155"/>
      <c r="I18" s="155"/>
      <c r="J18" s="155"/>
      <c r="K18" s="156"/>
      <c r="L18" s="3"/>
      <c r="M18" s="3"/>
      <c r="N18" s="3"/>
      <c r="O18" s="3"/>
      <c r="P18" s="3"/>
      <c r="Q18" s="114">
        <v>18</v>
      </c>
      <c r="R18" s="189">
        <v>49</v>
      </c>
    </row>
    <row r="19" spans="1:18" ht="20.100000000000001" customHeight="1" x14ac:dyDescent="0.25">
      <c r="A19" s="25">
        <v>7</v>
      </c>
      <c r="B19" s="178">
        <f t="shared" si="0"/>
        <v>37</v>
      </c>
      <c r="C19" s="155"/>
      <c r="D19" s="155"/>
      <c r="E19" s="155"/>
      <c r="F19" s="155"/>
      <c r="G19" s="155"/>
      <c r="H19" s="155"/>
      <c r="I19" s="155"/>
      <c r="J19" s="156"/>
      <c r="K19" s="155"/>
      <c r="L19" s="3"/>
      <c r="M19" s="3"/>
      <c r="N19" s="3"/>
      <c r="O19" s="3"/>
      <c r="P19" s="3"/>
      <c r="Q19" s="114">
        <v>17</v>
      </c>
      <c r="R19" s="189">
        <v>54</v>
      </c>
    </row>
    <row r="20" spans="1:18" ht="20.100000000000001" customHeight="1" x14ac:dyDescent="0.25">
      <c r="A20" s="25">
        <v>8</v>
      </c>
      <c r="B20" s="178">
        <f t="shared" si="0"/>
        <v>31</v>
      </c>
      <c r="C20" s="155"/>
      <c r="D20" s="155"/>
      <c r="E20" s="155"/>
      <c r="F20" s="155"/>
      <c r="G20" s="155"/>
      <c r="H20" s="156"/>
      <c r="I20" s="155"/>
      <c r="J20" s="155"/>
      <c r="K20" s="155"/>
      <c r="L20" s="3"/>
      <c r="M20" s="3"/>
      <c r="N20" s="3"/>
      <c r="O20" s="3"/>
      <c r="P20" s="3"/>
      <c r="Q20" s="114">
        <v>18</v>
      </c>
      <c r="R20" s="189">
        <v>49</v>
      </c>
    </row>
    <row r="21" spans="1:18" ht="20.100000000000001" customHeight="1" x14ac:dyDescent="0.25">
      <c r="A21" s="25">
        <v>9</v>
      </c>
      <c r="B21" s="178">
        <f t="shared" si="0"/>
        <v>35</v>
      </c>
      <c r="C21" s="155"/>
      <c r="D21" s="155"/>
      <c r="E21" s="155"/>
      <c r="F21" s="155"/>
      <c r="G21" s="155"/>
      <c r="H21" s="155"/>
      <c r="I21" s="156"/>
      <c r="J21" s="155"/>
      <c r="K21" s="155"/>
      <c r="L21" s="3"/>
      <c r="M21" s="3"/>
      <c r="N21" s="3"/>
      <c r="O21" s="3"/>
      <c r="P21" s="3"/>
      <c r="Q21" s="114">
        <v>19</v>
      </c>
      <c r="R21" s="189">
        <v>54</v>
      </c>
    </row>
    <row r="22" spans="1:18" ht="20.100000000000001" customHeight="1" x14ac:dyDescent="0.25">
      <c r="A22" s="25">
        <v>10</v>
      </c>
      <c r="B22" s="178">
        <f t="shared" si="0"/>
        <v>35</v>
      </c>
      <c r="C22" s="155"/>
      <c r="D22" s="155"/>
      <c r="E22" s="155"/>
      <c r="F22" s="155"/>
      <c r="G22" s="156"/>
      <c r="H22" s="155"/>
      <c r="I22" s="155"/>
      <c r="J22" s="155"/>
      <c r="K22" s="155"/>
      <c r="L22" s="3"/>
      <c r="M22" s="3"/>
      <c r="N22" s="3"/>
      <c r="O22" s="3"/>
      <c r="P22" s="3"/>
      <c r="Q22" s="114">
        <v>19</v>
      </c>
      <c r="R22" s="189">
        <v>54</v>
      </c>
    </row>
    <row r="23" spans="1:18" ht="20.100000000000001" customHeight="1" x14ac:dyDescent="0.25">
      <c r="A23" s="25">
        <v>11</v>
      </c>
      <c r="B23" s="178">
        <f t="shared" si="0"/>
        <v>30</v>
      </c>
      <c r="C23" s="155"/>
      <c r="D23" s="155"/>
      <c r="E23" s="155"/>
      <c r="F23" s="155"/>
      <c r="G23" s="155"/>
      <c r="H23" s="156"/>
      <c r="I23" s="155"/>
      <c r="J23" s="155"/>
      <c r="K23" s="155"/>
      <c r="L23" s="3"/>
      <c r="M23" s="3"/>
      <c r="N23" s="3"/>
      <c r="O23" s="3"/>
      <c r="P23" s="3"/>
      <c r="Q23" s="114">
        <v>19</v>
      </c>
      <c r="R23" s="189">
        <v>49</v>
      </c>
    </row>
    <row r="24" spans="1:18" ht="20.100000000000001" customHeight="1" x14ac:dyDescent="0.25">
      <c r="A24" s="25">
        <v>12</v>
      </c>
      <c r="B24" s="178">
        <f t="shared" si="0"/>
        <v>31</v>
      </c>
      <c r="C24" s="155"/>
      <c r="D24" s="155"/>
      <c r="E24" s="155"/>
      <c r="F24" s="156"/>
      <c r="G24" s="155"/>
      <c r="H24" s="155"/>
      <c r="I24" s="155"/>
      <c r="J24" s="155"/>
      <c r="K24" s="155"/>
      <c r="L24" s="3"/>
      <c r="M24" s="3"/>
      <c r="N24" s="3"/>
      <c r="O24" s="3"/>
      <c r="P24" s="3"/>
      <c r="Q24" s="114">
        <v>18</v>
      </c>
      <c r="R24" s="189">
        <v>49</v>
      </c>
    </row>
    <row r="25" spans="1:18" ht="20.100000000000001" customHeight="1" x14ac:dyDescent="0.25">
      <c r="A25" s="25">
        <v>13</v>
      </c>
      <c r="B25" s="178">
        <f t="shared" si="0"/>
        <v>32</v>
      </c>
      <c r="C25" s="155"/>
      <c r="D25" s="155"/>
      <c r="E25" s="156"/>
      <c r="F25" s="155"/>
      <c r="G25" s="155"/>
      <c r="H25" s="155"/>
      <c r="I25" s="155"/>
      <c r="J25" s="155"/>
      <c r="K25" s="155"/>
      <c r="L25" s="3"/>
      <c r="M25" s="3"/>
      <c r="N25" s="3"/>
      <c r="O25" s="3"/>
      <c r="P25" s="3"/>
      <c r="Q25" s="114">
        <v>19</v>
      </c>
      <c r="R25" s="189">
        <v>51</v>
      </c>
    </row>
    <row r="26" spans="1:18" ht="20.100000000000001" customHeight="1" x14ac:dyDescent="0.25">
      <c r="A26" s="25">
        <v>14</v>
      </c>
      <c r="B26" s="178">
        <f t="shared" si="0"/>
        <v>33</v>
      </c>
      <c r="C26" s="155"/>
      <c r="D26" s="155"/>
      <c r="E26" s="155"/>
      <c r="F26" s="156"/>
      <c r="G26" s="155"/>
      <c r="H26" s="155"/>
      <c r="I26" s="155"/>
      <c r="J26" s="155"/>
      <c r="K26" s="155"/>
      <c r="L26" s="3"/>
      <c r="M26" s="3"/>
      <c r="N26" s="3"/>
      <c r="O26" s="3"/>
      <c r="P26" s="3"/>
      <c r="Q26" s="114">
        <v>19</v>
      </c>
      <c r="R26" s="189">
        <v>52</v>
      </c>
    </row>
    <row r="27" spans="1:18" ht="20.100000000000001" customHeight="1" x14ac:dyDescent="0.25">
      <c r="A27" s="25">
        <v>15</v>
      </c>
      <c r="B27" s="178">
        <f t="shared" si="0"/>
        <v>40</v>
      </c>
      <c r="C27" s="155"/>
      <c r="D27" s="155"/>
      <c r="E27" s="155"/>
      <c r="F27" s="155"/>
      <c r="G27" s="155"/>
      <c r="H27" s="155"/>
      <c r="I27" s="156"/>
      <c r="J27" s="155"/>
      <c r="K27" s="155"/>
      <c r="L27" s="3"/>
      <c r="M27" s="3"/>
      <c r="N27" s="3"/>
      <c r="O27" s="3"/>
      <c r="P27" s="3"/>
      <c r="Q27" s="114">
        <v>18</v>
      </c>
      <c r="R27" s="189">
        <v>58</v>
      </c>
    </row>
    <row r="28" spans="1:18" ht="20.100000000000001" customHeight="1" x14ac:dyDescent="0.25">
      <c r="A28" s="25">
        <v>16</v>
      </c>
      <c r="B28" s="178">
        <f t="shared" si="0"/>
        <v>35</v>
      </c>
      <c r="C28" s="155"/>
      <c r="D28" s="156"/>
      <c r="E28" s="155"/>
      <c r="F28" s="155"/>
      <c r="G28" s="155"/>
      <c r="H28" s="155"/>
      <c r="I28" s="155"/>
      <c r="J28" s="155"/>
      <c r="K28" s="155"/>
      <c r="L28" s="3"/>
      <c r="M28" s="3"/>
      <c r="N28" s="3"/>
      <c r="O28" s="3"/>
      <c r="P28" s="3"/>
      <c r="Q28" s="114">
        <v>18</v>
      </c>
      <c r="R28" s="189">
        <v>53</v>
      </c>
    </row>
    <row r="29" spans="1:18" ht="20.100000000000001" customHeight="1" x14ac:dyDescent="0.25">
      <c r="A29" s="25">
        <v>17</v>
      </c>
      <c r="B29" s="178">
        <f t="shared" si="0"/>
        <v>34</v>
      </c>
      <c r="C29" s="155"/>
      <c r="D29" s="155"/>
      <c r="E29" s="156"/>
      <c r="F29" s="155"/>
      <c r="G29" s="155"/>
      <c r="H29" s="155"/>
      <c r="I29" s="155"/>
      <c r="J29" s="155"/>
      <c r="K29" s="155"/>
      <c r="L29" s="3"/>
      <c r="M29" s="3"/>
      <c r="N29" s="3"/>
      <c r="O29" s="3"/>
      <c r="P29" s="3"/>
      <c r="Q29" s="114">
        <v>17</v>
      </c>
      <c r="R29" s="189">
        <v>51</v>
      </c>
    </row>
    <row r="30" spans="1:18" ht="20.100000000000001" customHeight="1" x14ac:dyDescent="0.25">
      <c r="A30" s="25">
        <v>18</v>
      </c>
      <c r="B30" s="178">
        <f t="shared" si="0"/>
        <v>44</v>
      </c>
      <c r="C30" s="156"/>
      <c r="D30" s="155"/>
      <c r="E30" s="155"/>
      <c r="F30" s="155"/>
      <c r="G30" s="155"/>
      <c r="H30" s="155"/>
      <c r="I30" s="155"/>
      <c r="J30" s="155"/>
      <c r="K30" s="155"/>
      <c r="L30" s="3"/>
      <c r="M30" s="3"/>
      <c r="N30" s="3"/>
      <c r="O30" s="3"/>
      <c r="P30" s="3"/>
      <c r="Q30" s="114">
        <v>18</v>
      </c>
      <c r="R30" s="189">
        <v>62</v>
      </c>
    </row>
    <row r="31" spans="1:18" ht="20.100000000000001" customHeight="1" x14ac:dyDescent="0.25">
      <c r="A31" s="25">
        <v>19</v>
      </c>
      <c r="B31" s="178">
        <f t="shared" si="0"/>
        <v>39</v>
      </c>
      <c r="C31" s="155"/>
      <c r="D31" s="156"/>
      <c r="E31" s="155"/>
      <c r="F31" s="155"/>
      <c r="G31" s="155"/>
      <c r="H31" s="155"/>
      <c r="I31" s="155"/>
      <c r="J31" s="155"/>
      <c r="K31" s="155"/>
      <c r="L31" s="3"/>
      <c r="M31" s="3"/>
      <c r="N31" s="3"/>
      <c r="O31" s="3"/>
      <c r="P31" s="3"/>
      <c r="Q31" s="114">
        <v>18</v>
      </c>
      <c r="R31" s="189">
        <v>57</v>
      </c>
    </row>
    <row r="32" spans="1:18" ht="20.100000000000001" customHeight="1" x14ac:dyDescent="0.25">
      <c r="A32" s="25">
        <v>20</v>
      </c>
      <c r="B32" s="178">
        <f t="shared" si="0"/>
        <v>42</v>
      </c>
      <c r="C32" s="155"/>
      <c r="D32" s="155"/>
      <c r="E32" s="155"/>
      <c r="F32" s="156"/>
      <c r="G32" s="155"/>
      <c r="H32" s="155"/>
      <c r="I32" s="155"/>
      <c r="J32" s="155"/>
      <c r="K32" s="155"/>
      <c r="L32" s="3"/>
      <c r="M32" s="3"/>
      <c r="N32" s="3"/>
      <c r="O32" s="3"/>
      <c r="P32" s="3"/>
      <c r="Q32" s="114">
        <v>18</v>
      </c>
      <c r="R32" s="189">
        <v>60</v>
      </c>
    </row>
    <row r="33" spans="1:18" ht="20.100000000000001" customHeight="1" x14ac:dyDescent="0.25">
      <c r="A33" s="25">
        <v>21</v>
      </c>
      <c r="B33" s="178">
        <f t="shared" si="0"/>
        <v>30</v>
      </c>
      <c r="C33" s="155"/>
      <c r="D33" s="155"/>
      <c r="E33" s="155"/>
      <c r="F33" s="155"/>
      <c r="G33" s="156"/>
      <c r="H33" s="155"/>
      <c r="I33" s="155"/>
      <c r="J33" s="155"/>
      <c r="K33" s="155"/>
      <c r="L33" s="3"/>
      <c r="M33" s="3"/>
      <c r="N33" s="3"/>
      <c r="O33" s="3"/>
      <c r="P33" s="3"/>
      <c r="Q33" s="114">
        <v>19</v>
      </c>
      <c r="R33" s="189">
        <v>49</v>
      </c>
    </row>
    <row r="34" spans="1:18" ht="20.100000000000001" customHeight="1" x14ac:dyDescent="0.25">
      <c r="A34" s="25">
        <v>22</v>
      </c>
      <c r="B34" s="178">
        <f t="shared" si="0"/>
        <v>35</v>
      </c>
      <c r="C34" s="155"/>
      <c r="D34" s="155"/>
      <c r="E34" s="155"/>
      <c r="F34" s="155"/>
      <c r="G34" s="155"/>
      <c r="H34" s="155"/>
      <c r="I34" s="156"/>
      <c r="J34" s="155"/>
      <c r="K34" s="155"/>
      <c r="L34" s="3"/>
      <c r="M34" s="3"/>
      <c r="N34" s="3"/>
      <c r="O34" s="3"/>
      <c r="P34" s="3"/>
      <c r="Q34" s="114">
        <v>19</v>
      </c>
      <c r="R34" s="189">
        <v>54</v>
      </c>
    </row>
    <row r="35" spans="1:18" ht="20.100000000000001" customHeight="1" x14ac:dyDescent="0.25">
      <c r="A35" s="25">
        <v>23</v>
      </c>
      <c r="B35" s="178">
        <f t="shared" si="0"/>
        <v>48</v>
      </c>
      <c r="C35" s="155"/>
      <c r="D35" s="155"/>
      <c r="E35" s="155"/>
      <c r="F35" s="155"/>
      <c r="G35" s="155"/>
      <c r="H35" s="155"/>
      <c r="I35" s="155"/>
      <c r="J35" s="156"/>
      <c r="K35" s="155"/>
      <c r="L35" s="3"/>
      <c r="M35" s="3"/>
      <c r="N35" s="3"/>
      <c r="O35" s="3"/>
      <c r="P35" s="3"/>
      <c r="Q35" s="114">
        <v>17</v>
      </c>
      <c r="R35" s="189">
        <v>65</v>
      </c>
    </row>
    <row r="36" spans="1:18" ht="20.100000000000001" customHeight="1" x14ac:dyDescent="0.25">
      <c r="A36" s="25">
        <v>24</v>
      </c>
      <c r="B36" s="178">
        <f t="shared" si="0"/>
        <v>36</v>
      </c>
      <c r="C36" s="155"/>
      <c r="D36" s="155"/>
      <c r="E36" s="156"/>
      <c r="F36" s="155"/>
      <c r="G36" s="155"/>
      <c r="H36" s="155"/>
      <c r="I36" s="155"/>
      <c r="J36" s="155"/>
      <c r="K36" s="155"/>
      <c r="L36" s="3"/>
      <c r="M36" s="3"/>
      <c r="N36" s="3"/>
      <c r="O36" s="3"/>
      <c r="P36" s="3"/>
      <c r="Q36" s="114">
        <v>18</v>
      </c>
      <c r="R36" s="189">
        <v>54</v>
      </c>
    </row>
    <row r="37" spans="1:18" ht="20.100000000000001" customHeight="1" x14ac:dyDescent="0.25">
      <c r="A37" s="25">
        <v>25</v>
      </c>
      <c r="B37" s="178">
        <f t="shared" si="0"/>
        <v>35</v>
      </c>
      <c r="C37" s="155"/>
      <c r="D37" s="155"/>
      <c r="E37" s="155"/>
      <c r="F37" s="155"/>
      <c r="G37" s="156"/>
      <c r="H37" s="155"/>
      <c r="I37" s="155"/>
      <c r="J37" s="155"/>
      <c r="K37" s="155"/>
      <c r="L37" s="3"/>
      <c r="M37" s="3"/>
      <c r="N37" s="3"/>
      <c r="O37" s="3"/>
      <c r="P37" s="3"/>
      <c r="Q37" s="114">
        <v>19</v>
      </c>
      <c r="R37" s="189">
        <v>54</v>
      </c>
    </row>
    <row r="38" spans="1:18" ht="20.100000000000001" customHeight="1" x14ac:dyDescent="0.25">
      <c r="A38" s="25">
        <v>26</v>
      </c>
      <c r="B38" s="178">
        <f t="shared" si="0"/>
        <v>38</v>
      </c>
      <c r="C38" s="155"/>
      <c r="D38" s="155"/>
      <c r="E38" s="155"/>
      <c r="F38" s="155"/>
      <c r="G38" s="155"/>
      <c r="H38" s="155"/>
      <c r="I38" s="155"/>
      <c r="J38" s="155"/>
      <c r="K38" s="155"/>
      <c r="L38" s="3"/>
      <c r="M38" s="3"/>
      <c r="N38" s="3"/>
      <c r="O38" s="3"/>
      <c r="P38" s="3"/>
      <c r="Q38" s="114">
        <v>18</v>
      </c>
      <c r="R38" s="189">
        <v>56</v>
      </c>
    </row>
    <row r="39" spans="1:18" ht="20.100000000000001" customHeight="1" x14ac:dyDescent="0.25">
      <c r="A39" s="25">
        <v>27</v>
      </c>
      <c r="B39" s="178">
        <f t="shared" si="0"/>
        <v>42</v>
      </c>
      <c r="C39" s="156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114">
        <v>18</v>
      </c>
      <c r="R39" s="188">
        <v>60</v>
      </c>
    </row>
    <row r="40" spans="1:18" ht="20.100000000000001" customHeight="1" x14ac:dyDescent="0.25">
      <c r="A40" s="25">
        <v>28</v>
      </c>
      <c r="B40" s="178">
        <f t="shared" si="0"/>
        <v>38</v>
      </c>
      <c r="C40" s="3"/>
      <c r="D40" s="3"/>
      <c r="E40" s="3"/>
      <c r="F40" s="156"/>
      <c r="G40" s="3"/>
      <c r="H40" s="3"/>
      <c r="I40" s="3"/>
      <c r="J40" s="3"/>
      <c r="K40" s="3"/>
      <c r="L40" s="3"/>
      <c r="M40" s="3"/>
      <c r="N40" s="3"/>
      <c r="O40" s="3"/>
      <c r="P40" s="3"/>
      <c r="Q40" s="114">
        <v>18</v>
      </c>
      <c r="R40" s="188">
        <v>56</v>
      </c>
    </row>
    <row r="41" spans="1:18" ht="20.100000000000001" customHeight="1" x14ac:dyDescent="0.25">
      <c r="A41" s="25">
        <v>29</v>
      </c>
      <c r="B41" s="178">
        <f t="shared" si="0"/>
        <v>31</v>
      </c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38">
        <v>19</v>
      </c>
      <c r="R41" s="189">
        <v>50</v>
      </c>
    </row>
    <row r="42" spans="1:18" ht="37.5" customHeight="1" x14ac:dyDescent="0.25">
      <c r="A42" s="225" t="s">
        <v>114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</row>
    <row r="43" spans="1:18" ht="43.5" customHeight="1" x14ac:dyDescent="0.25">
      <c r="A43" s="56" t="s">
        <v>11</v>
      </c>
      <c r="B43" s="54">
        <f>IF(ISNUMBER(B$11), COUNTA(R13:R41)-COUNTIF(R13:R41,"A"), "")</f>
        <v>29</v>
      </c>
      <c r="C43" s="54" t="str">
        <f t="shared" ref="C43:Q43" si="1">IF(ISNUMBER(C$11), COUNTA(C13:C41)-COUNTIF(C13:C41,"A"), "")</f>
        <v/>
      </c>
      <c r="D43" s="54" t="str">
        <f t="shared" si="1"/>
        <v/>
      </c>
      <c r="E43" s="54" t="str">
        <f t="shared" si="1"/>
        <v/>
      </c>
      <c r="F43" s="54" t="str">
        <f t="shared" si="1"/>
        <v/>
      </c>
      <c r="G43" s="54" t="str">
        <f t="shared" si="1"/>
        <v/>
      </c>
      <c r="H43" s="54" t="str">
        <f t="shared" si="1"/>
        <v/>
      </c>
      <c r="I43" s="54" t="str">
        <f t="shared" si="1"/>
        <v/>
      </c>
      <c r="J43" s="54" t="str">
        <f t="shared" si="1"/>
        <v/>
      </c>
      <c r="K43" s="54" t="str">
        <f t="shared" si="1"/>
        <v/>
      </c>
      <c r="L43" s="54" t="str">
        <f t="shared" si="1"/>
        <v/>
      </c>
      <c r="M43" s="54" t="str">
        <f t="shared" si="1"/>
        <v/>
      </c>
      <c r="N43" s="54" t="str">
        <f t="shared" si="1"/>
        <v/>
      </c>
      <c r="O43" s="54" t="str">
        <f t="shared" si="1"/>
        <v/>
      </c>
      <c r="P43" s="54" t="str">
        <f t="shared" si="1"/>
        <v/>
      </c>
      <c r="Q43" s="181">
        <f t="shared" si="1"/>
        <v>29</v>
      </c>
    </row>
    <row r="44" spans="1:18" ht="45" x14ac:dyDescent="0.25">
      <c r="A44" s="56" t="s">
        <v>12</v>
      </c>
      <c r="B44" s="54">
        <f>IF(ISNUMBER(B$43),COUNT(R13:R41),"")</f>
        <v>29</v>
      </c>
      <c r="C44" s="54" t="str">
        <f t="shared" ref="C44:Q44" si="2">IF(ISNUMBER(C$43),COUNT(C13:C41),"")</f>
        <v/>
      </c>
      <c r="D44" s="54" t="str">
        <f t="shared" si="2"/>
        <v/>
      </c>
      <c r="E44" s="54" t="str">
        <f t="shared" si="2"/>
        <v/>
      </c>
      <c r="F44" s="54" t="str">
        <f t="shared" si="2"/>
        <v/>
      </c>
      <c r="G44" s="54" t="str">
        <f t="shared" si="2"/>
        <v/>
      </c>
      <c r="H44" s="54" t="str">
        <f t="shared" si="2"/>
        <v/>
      </c>
      <c r="I44" s="54" t="str">
        <f t="shared" si="2"/>
        <v/>
      </c>
      <c r="J44" s="54" t="str">
        <f t="shared" si="2"/>
        <v/>
      </c>
      <c r="K44" s="54" t="str">
        <f t="shared" si="2"/>
        <v/>
      </c>
      <c r="L44" s="54" t="str">
        <f t="shared" si="2"/>
        <v/>
      </c>
      <c r="M44" s="54" t="str">
        <f t="shared" si="2"/>
        <v/>
      </c>
      <c r="N44" s="54" t="str">
        <f t="shared" si="2"/>
        <v/>
      </c>
      <c r="O44" s="54" t="str">
        <f t="shared" si="2"/>
        <v/>
      </c>
      <c r="P44" s="54" t="str">
        <f t="shared" si="2"/>
        <v/>
      </c>
      <c r="Q44" s="181">
        <f t="shared" si="2"/>
        <v>29</v>
      </c>
    </row>
    <row r="45" spans="1:18" ht="30" x14ac:dyDescent="0.25">
      <c r="A45" s="56" t="s">
        <v>13</v>
      </c>
      <c r="B45" s="55">
        <f>IF(ISERROR(B44/B43), " ",B44/B43*100)</f>
        <v>100</v>
      </c>
      <c r="C45" s="55" t="str">
        <f t="shared" ref="C45:Q45" si="3">IF(ISERROR(C44/C43), " ",C44/C43*100)</f>
        <v xml:space="preserve"> </v>
      </c>
      <c r="D45" s="55" t="str">
        <f t="shared" si="3"/>
        <v xml:space="preserve"> </v>
      </c>
      <c r="E45" s="55" t="str">
        <f t="shared" si="3"/>
        <v xml:space="preserve"> </v>
      </c>
      <c r="F45" s="55" t="str">
        <f t="shared" si="3"/>
        <v xml:space="preserve"> </v>
      </c>
      <c r="G45" s="55" t="str">
        <f t="shared" si="3"/>
        <v xml:space="preserve"> </v>
      </c>
      <c r="H45" s="55" t="str">
        <f t="shared" si="3"/>
        <v xml:space="preserve"> </v>
      </c>
      <c r="I45" s="55" t="str">
        <f t="shared" si="3"/>
        <v xml:space="preserve"> </v>
      </c>
      <c r="J45" s="55" t="str">
        <f t="shared" si="3"/>
        <v xml:space="preserve"> </v>
      </c>
      <c r="K45" s="55" t="str">
        <f t="shared" si="3"/>
        <v xml:space="preserve"> </v>
      </c>
      <c r="L45" s="55" t="str">
        <f t="shared" si="3"/>
        <v xml:space="preserve"> </v>
      </c>
      <c r="M45" s="55" t="str">
        <f t="shared" si="3"/>
        <v xml:space="preserve"> </v>
      </c>
      <c r="N45" s="55" t="str">
        <f t="shared" si="3"/>
        <v xml:space="preserve"> </v>
      </c>
      <c r="O45" s="55" t="str">
        <f t="shared" si="3"/>
        <v xml:space="preserve"> </v>
      </c>
      <c r="P45" s="55" t="str">
        <f t="shared" si="3"/>
        <v xml:space="preserve"> </v>
      </c>
      <c r="Q45" s="182">
        <f t="shared" si="3"/>
        <v>100</v>
      </c>
    </row>
    <row r="46" spans="1:18" ht="45" customHeight="1" x14ac:dyDescent="0.25">
      <c r="A46" s="56" t="s">
        <v>84</v>
      </c>
      <c r="B46" s="54">
        <f>IF(ISNUMBER(B$44),COUNTIF(R$13:R$41, "&gt;="&amp;FLOOR((B11*0.6),1)),"")</f>
        <v>29</v>
      </c>
      <c r="C46" s="54" t="str">
        <f t="shared" ref="C46:Q46" si="4">IF(ISNUMBER(C$44),COUNTIF(C$13:C$41, "&gt;="&amp;FLOOR((C11*0.6),1)),"")</f>
        <v/>
      </c>
      <c r="D46" s="54" t="str">
        <f t="shared" si="4"/>
        <v/>
      </c>
      <c r="E46" s="54" t="str">
        <f t="shared" si="4"/>
        <v/>
      </c>
      <c r="F46" s="54" t="str">
        <f t="shared" si="4"/>
        <v/>
      </c>
      <c r="G46" s="54" t="str">
        <f t="shared" si="4"/>
        <v/>
      </c>
      <c r="H46" s="54" t="str">
        <f t="shared" si="4"/>
        <v/>
      </c>
      <c r="I46" s="54" t="str">
        <f t="shared" si="4"/>
        <v/>
      </c>
      <c r="J46" s="54" t="str">
        <f t="shared" si="4"/>
        <v/>
      </c>
      <c r="K46" s="54" t="str">
        <f t="shared" si="4"/>
        <v/>
      </c>
      <c r="L46" s="54" t="str">
        <f t="shared" si="4"/>
        <v/>
      </c>
      <c r="M46" s="54" t="str">
        <f t="shared" si="4"/>
        <v/>
      </c>
      <c r="N46" s="54" t="str">
        <f t="shared" si="4"/>
        <v/>
      </c>
      <c r="O46" s="54" t="str">
        <f t="shared" si="4"/>
        <v/>
      </c>
      <c r="P46" s="54" t="str">
        <f t="shared" si="4"/>
        <v/>
      </c>
      <c r="Q46" s="181">
        <f t="shared" si="4"/>
        <v>29</v>
      </c>
    </row>
    <row r="47" spans="1:18" ht="30" x14ac:dyDescent="0.25">
      <c r="A47" s="56" t="s">
        <v>124</v>
      </c>
      <c r="B47" s="55">
        <f>IFERROR((B46/B44*100),"")</f>
        <v>100</v>
      </c>
      <c r="C47" s="55" t="str">
        <f t="shared" ref="C47:Q47" si="5">IFERROR((C46/C44*100),"")</f>
        <v/>
      </c>
      <c r="D47" s="55" t="str">
        <f t="shared" si="5"/>
        <v/>
      </c>
      <c r="E47" s="55" t="str">
        <f t="shared" si="5"/>
        <v/>
      </c>
      <c r="F47" s="55" t="str">
        <f t="shared" si="5"/>
        <v/>
      </c>
      <c r="G47" s="55" t="str">
        <f t="shared" si="5"/>
        <v/>
      </c>
      <c r="H47" s="55" t="str">
        <f t="shared" si="5"/>
        <v/>
      </c>
      <c r="I47" s="55" t="str">
        <f t="shared" si="5"/>
        <v/>
      </c>
      <c r="J47" s="55" t="str">
        <f t="shared" si="5"/>
        <v/>
      </c>
      <c r="K47" s="55" t="str">
        <f t="shared" si="5"/>
        <v/>
      </c>
      <c r="L47" s="55" t="str">
        <f t="shared" si="5"/>
        <v/>
      </c>
      <c r="M47" s="55" t="str">
        <f t="shared" si="5"/>
        <v/>
      </c>
      <c r="N47" s="55" t="str">
        <f t="shared" si="5"/>
        <v/>
      </c>
      <c r="O47" s="55" t="str">
        <f t="shared" si="5"/>
        <v/>
      </c>
      <c r="P47" s="55" t="str">
        <f t="shared" si="5"/>
        <v/>
      </c>
      <c r="Q47" s="182">
        <f t="shared" si="5"/>
        <v>100</v>
      </c>
    </row>
    <row r="48" spans="1:18" s="35" customFormat="1" ht="24.6" customHeight="1" x14ac:dyDescent="0.25">
      <c r="A48" s="57" t="s">
        <v>58</v>
      </c>
      <c r="B48" s="53">
        <f>IF(ISNUMBER(B47),IF(B47&gt;=60,3,IF(B47&gt;=50,2,IF(B47&gt;=30,1,0))),"")</f>
        <v>3</v>
      </c>
      <c r="C48" s="53" t="str">
        <f t="shared" ref="C48:Q48" si="6">IF(ISNUMBER(C47),IF(C47&gt;=60,3,IF(C47&gt;=50,2,IF(C47&gt;=30,1,0))),"")</f>
        <v/>
      </c>
      <c r="D48" s="53" t="str">
        <f t="shared" si="6"/>
        <v/>
      </c>
      <c r="E48" s="53" t="str">
        <f t="shared" si="6"/>
        <v/>
      </c>
      <c r="F48" s="53" t="str">
        <f t="shared" si="6"/>
        <v/>
      </c>
      <c r="G48" s="53" t="str">
        <f t="shared" si="6"/>
        <v/>
      </c>
      <c r="H48" s="53" t="str">
        <f t="shared" si="6"/>
        <v/>
      </c>
      <c r="I48" s="53" t="str">
        <f t="shared" si="6"/>
        <v/>
      </c>
      <c r="J48" s="53" t="str">
        <f t="shared" si="6"/>
        <v/>
      </c>
      <c r="K48" s="53" t="str">
        <f t="shared" si="6"/>
        <v/>
      </c>
      <c r="L48" s="53" t="str">
        <f t="shared" si="6"/>
        <v/>
      </c>
      <c r="M48" s="53" t="str">
        <f t="shared" si="6"/>
        <v/>
      </c>
      <c r="N48" s="53" t="str">
        <f t="shared" si="6"/>
        <v/>
      </c>
      <c r="O48" s="53" t="str">
        <f t="shared" si="6"/>
        <v/>
      </c>
      <c r="P48" s="53" t="str">
        <f t="shared" si="6"/>
        <v/>
      </c>
      <c r="Q48" s="183">
        <f t="shared" si="6"/>
        <v>3</v>
      </c>
      <c r="R48" s="190"/>
    </row>
    <row r="49" spans="1:18" s="31" customFormat="1" ht="28.35" customHeight="1" x14ac:dyDescent="0.25">
      <c r="A49" s="233" t="s">
        <v>14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186"/>
    </row>
    <row r="50" spans="1:18" ht="29.25" customHeight="1" x14ac:dyDescent="0.25">
      <c r="A50" s="45" t="s">
        <v>60</v>
      </c>
      <c r="B50" s="22" t="str">
        <f>IF(ISNUMBER(B$11),IF(ISBLANK(B$10),"",IF(RIGHT(B$10,1)=",",LEFT(B$10,LEN(B$10)-1),B$10)),"")</f>
        <v>1,2,3,4,5</v>
      </c>
      <c r="C50" s="22" t="str">
        <f t="shared" ref="C50:Q50" si="7">IF(ISNUMBER(C$11),IF(ISBLANK(C$10),"",IF(RIGHT(C$10,1)=",",LEFT(C$10,LEN(C$10)-1),C$10)),"")</f>
        <v/>
      </c>
      <c r="D50" s="22" t="str">
        <f t="shared" si="7"/>
        <v/>
      </c>
      <c r="E50" s="22" t="str">
        <f t="shared" si="7"/>
        <v/>
      </c>
      <c r="F50" s="22" t="str">
        <f t="shared" si="7"/>
        <v/>
      </c>
      <c r="G50" s="22" t="str">
        <f t="shared" si="7"/>
        <v/>
      </c>
      <c r="H50" s="22" t="str">
        <f t="shared" si="7"/>
        <v/>
      </c>
      <c r="I50" s="22" t="str">
        <f t="shared" si="7"/>
        <v/>
      </c>
      <c r="J50" s="22" t="str">
        <f t="shared" si="7"/>
        <v/>
      </c>
      <c r="K50" s="22" t="str">
        <f t="shared" si="7"/>
        <v/>
      </c>
      <c r="L50" s="22" t="str">
        <f t="shared" si="7"/>
        <v/>
      </c>
      <c r="M50" s="22" t="str">
        <f t="shared" si="7"/>
        <v/>
      </c>
      <c r="N50" s="22" t="str">
        <f t="shared" si="7"/>
        <v/>
      </c>
      <c r="O50" s="22" t="str">
        <f t="shared" si="7"/>
        <v/>
      </c>
      <c r="P50" s="22" t="str">
        <f t="shared" si="7"/>
        <v/>
      </c>
      <c r="Q50" s="184" t="str">
        <f t="shared" si="7"/>
        <v>1,2,3,4,5</v>
      </c>
    </row>
    <row r="51" spans="1:18" ht="60" customHeight="1" x14ac:dyDescent="0.25">
      <c r="A51" s="21" t="s">
        <v>2</v>
      </c>
      <c r="B51" s="45" t="str">
        <f t="shared" ref="B51:Q51" si="8">IF(ISNUMBER(B$11),SUBSTITUTE(CONCATENATE("CO",B$50),",",",CO"), "")</f>
        <v>CO1,CO2,CO3,CO4,CO5</v>
      </c>
      <c r="C51" s="45" t="str">
        <f t="shared" si="8"/>
        <v/>
      </c>
      <c r="D51" s="45" t="str">
        <f t="shared" si="8"/>
        <v/>
      </c>
      <c r="E51" s="45" t="str">
        <f t="shared" si="8"/>
        <v/>
      </c>
      <c r="F51" s="45" t="str">
        <f t="shared" si="8"/>
        <v/>
      </c>
      <c r="G51" s="45" t="str">
        <f t="shared" si="8"/>
        <v/>
      </c>
      <c r="H51" s="45" t="str">
        <f t="shared" si="8"/>
        <v/>
      </c>
      <c r="I51" s="45" t="str">
        <f t="shared" si="8"/>
        <v/>
      </c>
      <c r="J51" s="45" t="str">
        <f t="shared" si="8"/>
        <v/>
      </c>
      <c r="K51" s="45" t="str">
        <f t="shared" si="8"/>
        <v/>
      </c>
      <c r="L51" s="45" t="str">
        <f t="shared" si="8"/>
        <v/>
      </c>
      <c r="M51" s="45" t="str">
        <f t="shared" si="8"/>
        <v/>
      </c>
      <c r="N51" s="45" t="str">
        <f t="shared" si="8"/>
        <v/>
      </c>
      <c r="O51" s="45" t="str">
        <f t="shared" si="8"/>
        <v/>
      </c>
      <c r="P51" s="45" t="str">
        <f t="shared" si="8"/>
        <v/>
      </c>
      <c r="Q51" s="21" t="str">
        <f t="shared" si="8"/>
        <v>CO1,CO2,CO3,CO4,CO5</v>
      </c>
    </row>
    <row r="52" spans="1:18" ht="32.450000000000003" customHeight="1" x14ac:dyDescent="0.25">
      <c r="A52" s="20" t="s">
        <v>22</v>
      </c>
      <c r="B52" s="18">
        <f>IF(ISNUMBER(B$11),B$11, " ")</f>
        <v>50</v>
      </c>
      <c r="C52" s="18" t="str">
        <f t="shared" ref="C52:Q52" si="9">IF(ISNUMBER(C$11),C$11, " ")</f>
        <v xml:space="preserve"> </v>
      </c>
      <c r="D52" s="18" t="str">
        <f t="shared" si="9"/>
        <v xml:space="preserve"> </v>
      </c>
      <c r="E52" s="18" t="str">
        <f t="shared" si="9"/>
        <v xml:space="preserve"> </v>
      </c>
      <c r="F52" s="18" t="str">
        <f t="shared" si="9"/>
        <v xml:space="preserve"> </v>
      </c>
      <c r="G52" s="18" t="str">
        <f t="shared" si="9"/>
        <v xml:space="preserve"> </v>
      </c>
      <c r="H52" s="18" t="str">
        <f t="shared" si="9"/>
        <v xml:space="preserve"> </v>
      </c>
      <c r="I52" s="18" t="str">
        <f t="shared" si="9"/>
        <v xml:space="preserve"> </v>
      </c>
      <c r="J52" s="18" t="str">
        <f t="shared" si="9"/>
        <v xml:space="preserve"> </v>
      </c>
      <c r="K52" s="18" t="str">
        <f t="shared" si="9"/>
        <v xml:space="preserve"> </v>
      </c>
      <c r="L52" s="18" t="str">
        <f t="shared" si="9"/>
        <v xml:space="preserve"> </v>
      </c>
      <c r="M52" s="18" t="str">
        <f t="shared" si="9"/>
        <v xml:space="preserve"> </v>
      </c>
      <c r="N52" s="18" t="str">
        <f t="shared" si="9"/>
        <v xml:space="preserve"> </v>
      </c>
      <c r="O52" s="18" t="str">
        <f t="shared" si="9"/>
        <v xml:space="preserve"> </v>
      </c>
      <c r="P52" s="18" t="str">
        <f t="shared" si="9"/>
        <v xml:space="preserve"> </v>
      </c>
      <c r="Q52" s="21">
        <f t="shared" si="9"/>
        <v>20</v>
      </c>
    </row>
    <row r="53" spans="1:18" ht="32.450000000000003" customHeight="1" x14ac:dyDescent="0.25">
      <c r="A53" s="20" t="s">
        <v>23</v>
      </c>
      <c r="B53" s="24">
        <f>IF(ISNUMBER(B$11),LEN(B51)-LEN(SUBSTITUTE(B51,",",""))+1,"")</f>
        <v>5</v>
      </c>
      <c r="C53" s="24" t="str">
        <f t="shared" ref="C53:Q53" si="10">IF(ISNUMBER(C$11),LEN(C51)-LEN(SUBSTITUTE(C51,",",""))+1,"")</f>
        <v/>
      </c>
      <c r="D53" s="24" t="str">
        <f t="shared" si="10"/>
        <v/>
      </c>
      <c r="E53" s="24" t="str">
        <f t="shared" si="10"/>
        <v/>
      </c>
      <c r="F53" s="24" t="str">
        <f t="shared" si="10"/>
        <v/>
      </c>
      <c r="G53" s="24" t="str">
        <f t="shared" si="10"/>
        <v/>
      </c>
      <c r="H53" s="24" t="str">
        <f t="shared" si="10"/>
        <v/>
      </c>
      <c r="I53" s="24" t="str">
        <f t="shared" si="10"/>
        <v/>
      </c>
      <c r="J53" s="24" t="str">
        <f t="shared" si="10"/>
        <v/>
      </c>
      <c r="K53" s="24" t="str">
        <f t="shared" si="10"/>
        <v/>
      </c>
      <c r="L53" s="24" t="str">
        <f t="shared" si="10"/>
        <v/>
      </c>
      <c r="M53" s="24" t="str">
        <f t="shared" si="10"/>
        <v/>
      </c>
      <c r="N53" s="24" t="str">
        <f t="shared" si="10"/>
        <v/>
      </c>
      <c r="O53" s="24" t="str">
        <f t="shared" si="10"/>
        <v/>
      </c>
      <c r="P53" s="24" t="str">
        <f t="shared" si="10"/>
        <v/>
      </c>
      <c r="Q53" s="185">
        <f t="shared" si="10"/>
        <v>5</v>
      </c>
    </row>
    <row r="54" spans="1:18" ht="32.450000000000003" customHeight="1" x14ac:dyDescent="0.25">
      <c r="A54" s="20" t="s">
        <v>24</v>
      </c>
      <c r="B54" s="24">
        <f>IF(ISNUMBER(B$52),B52/B53,"")</f>
        <v>10</v>
      </c>
      <c r="C54" s="24" t="str">
        <f t="shared" ref="C54:Q54" si="11">IF(ISNUMBER(C$52),C52/C53,"")</f>
        <v/>
      </c>
      <c r="D54" s="24" t="str">
        <f t="shared" si="11"/>
        <v/>
      </c>
      <c r="E54" s="24" t="str">
        <f t="shared" si="11"/>
        <v/>
      </c>
      <c r="F54" s="24" t="str">
        <f t="shared" si="11"/>
        <v/>
      </c>
      <c r="G54" s="24" t="str">
        <f t="shared" si="11"/>
        <v/>
      </c>
      <c r="H54" s="24" t="str">
        <f t="shared" si="11"/>
        <v/>
      </c>
      <c r="I54" s="24" t="str">
        <f t="shared" si="11"/>
        <v/>
      </c>
      <c r="J54" s="24" t="str">
        <f t="shared" si="11"/>
        <v/>
      </c>
      <c r="K54" s="24" t="str">
        <f t="shared" si="11"/>
        <v/>
      </c>
      <c r="L54" s="24" t="str">
        <f t="shared" si="11"/>
        <v/>
      </c>
      <c r="M54" s="24" t="str">
        <f t="shared" si="11"/>
        <v/>
      </c>
      <c r="N54" s="24" t="str">
        <f t="shared" si="11"/>
        <v/>
      </c>
      <c r="O54" s="24" t="str">
        <f t="shared" si="11"/>
        <v/>
      </c>
      <c r="P54" s="24" t="str">
        <f t="shared" si="11"/>
        <v/>
      </c>
      <c r="Q54" s="185">
        <f t="shared" si="11"/>
        <v>4</v>
      </c>
    </row>
    <row r="55" spans="1:18" ht="32.450000000000003" customHeight="1" x14ac:dyDescent="0.25">
      <c r="A55" s="20" t="s">
        <v>59</v>
      </c>
      <c r="B55" s="18">
        <f>IF(AND(ISNUMBER(B$53), ISNUMBER(B48)),B48*B54," ")</f>
        <v>30</v>
      </c>
      <c r="C55" s="18" t="str">
        <f t="shared" ref="C55:Q55" si="12">IF(AND(ISNUMBER(C$53), ISNUMBER(C48)),C48*C54," ")</f>
        <v xml:space="preserve"> </v>
      </c>
      <c r="D55" s="18" t="str">
        <f t="shared" si="12"/>
        <v xml:space="preserve"> </v>
      </c>
      <c r="E55" s="18" t="str">
        <f t="shared" si="12"/>
        <v xml:space="preserve"> </v>
      </c>
      <c r="F55" s="18" t="str">
        <f t="shared" si="12"/>
        <v xml:space="preserve"> </v>
      </c>
      <c r="G55" s="18" t="str">
        <f t="shared" si="12"/>
        <v xml:space="preserve"> </v>
      </c>
      <c r="H55" s="18" t="str">
        <f t="shared" si="12"/>
        <v xml:space="preserve"> </v>
      </c>
      <c r="I55" s="18" t="str">
        <f t="shared" si="12"/>
        <v xml:space="preserve"> </v>
      </c>
      <c r="J55" s="18" t="str">
        <f t="shared" si="12"/>
        <v xml:space="preserve"> </v>
      </c>
      <c r="K55" s="18" t="str">
        <f t="shared" si="12"/>
        <v xml:space="preserve"> </v>
      </c>
      <c r="L55" s="18" t="str">
        <f t="shared" si="12"/>
        <v xml:space="preserve"> </v>
      </c>
      <c r="M55" s="18" t="str">
        <f t="shared" si="12"/>
        <v xml:space="preserve"> </v>
      </c>
      <c r="N55" s="18" t="str">
        <f t="shared" si="12"/>
        <v xml:space="preserve"> </v>
      </c>
      <c r="O55" s="18" t="str">
        <f t="shared" si="12"/>
        <v xml:space="preserve"> </v>
      </c>
      <c r="P55" s="18" t="str">
        <f t="shared" si="12"/>
        <v xml:space="preserve"> </v>
      </c>
      <c r="Q55" s="21">
        <f t="shared" si="12"/>
        <v>12</v>
      </c>
    </row>
    <row r="56" spans="1:18" ht="32.450000000000003" customHeight="1" x14ac:dyDescent="0.25">
      <c r="A56" s="20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7" spans="1:18" ht="32.450000000000003" customHeight="1" x14ac:dyDescent="0.25">
      <c r="A57" s="18" t="s">
        <v>3</v>
      </c>
      <c r="B57" s="18">
        <f>IF(ISNUMBER(B$52),IF(ISERR(SEARCH($A57,B$51,1)),0,1),"")</f>
        <v>1</v>
      </c>
      <c r="C57" s="18" t="str">
        <f t="shared" ref="C57:Q59" si="13">IF(ISNUMBER(C$52),IF(ISERR(SEARCH($A57,C$51,1)),0,1),"")</f>
        <v/>
      </c>
      <c r="D57" s="18" t="str">
        <f t="shared" si="13"/>
        <v/>
      </c>
      <c r="E57" s="18" t="str">
        <f t="shared" si="13"/>
        <v/>
      </c>
      <c r="F57" s="18" t="str">
        <f t="shared" si="13"/>
        <v/>
      </c>
      <c r="G57" s="18" t="str">
        <f t="shared" si="13"/>
        <v/>
      </c>
      <c r="H57" s="18" t="str">
        <f t="shared" si="13"/>
        <v/>
      </c>
      <c r="I57" s="18" t="str">
        <f t="shared" si="13"/>
        <v/>
      </c>
      <c r="J57" s="18" t="str">
        <f t="shared" si="13"/>
        <v/>
      </c>
      <c r="K57" s="18" t="str">
        <f t="shared" si="13"/>
        <v/>
      </c>
      <c r="L57" s="18" t="str">
        <f t="shared" si="13"/>
        <v/>
      </c>
      <c r="M57" s="18" t="str">
        <f t="shared" si="13"/>
        <v/>
      </c>
      <c r="N57" s="18" t="str">
        <f t="shared" si="13"/>
        <v/>
      </c>
      <c r="O57" s="18" t="str">
        <f t="shared" si="13"/>
        <v/>
      </c>
      <c r="P57" s="18" t="str">
        <f t="shared" si="13"/>
        <v/>
      </c>
      <c r="Q57" s="21">
        <f t="shared" si="13"/>
        <v>1</v>
      </c>
    </row>
    <row r="58" spans="1:18" ht="32.450000000000003" customHeight="1" x14ac:dyDescent="0.25">
      <c r="A58" s="18" t="s">
        <v>4</v>
      </c>
      <c r="B58" s="18">
        <f>IF(ISNUMBER(B$52),IF(ISERR(SEARCH($A58,B$51,1)),0,1),"")</f>
        <v>1</v>
      </c>
      <c r="C58" s="18" t="str">
        <f t="shared" si="13"/>
        <v/>
      </c>
      <c r="D58" s="18" t="str">
        <f t="shared" si="13"/>
        <v/>
      </c>
      <c r="E58" s="18" t="str">
        <f t="shared" si="13"/>
        <v/>
      </c>
      <c r="F58" s="18" t="str">
        <f t="shared" si="13"/>
        <v/>
      </c>
      <c r="G58" s="18" t="str">
        <f t="shared" si="13"/>
        <v/>
      </c>
      <c r="H58" s="18" t="str">
        <f t="shared" si="13"/>
        <v/>
      </c>
      <c r="I58" s="18" t="str">
        <f t="shared" si="13"/>
        <v/>
      </c>
      <c r="J58" s="18" t="str">
        <f t="shared" si="13"/>
        <v/>
      </c>
      <c r="K58" s="18" t="str">
        <f t="shared" si="13"/>
        <v/>
      </c>
      <c r="L58" s="18" t="str">
        <f t="shared" si="13"/>
        <v/>
      </c>
      <c r="M58" s="18" t="str">
        <f t="shared" si="13"/>
        <v/>
      </c>
      <c r="N58" s="18" t="str">
        <f t="shared" si="13"/>
        <v/>
      </c>
      <c r="O58" s="18" t="str">
        <f t="shared" si="13"/>
        <v/>
      </c>
      <c r="P58" s="18" t="str">
        <f t="shared" si="13"/>
        <v/>
      </c>
      <c r="Q58" s="21">
        <f t="shared" si="13"/>
        <v>1</v>
      </c>
    </row>
    <row r="59" spans="1:18" ht="32.450000000000003" customHeight="1" x14ac:dyDescent="0.25">
      <c r="A59" s="18" t="s">
        <v>6</v>
      </c>
      <c r="B59" s="18">
        <f>IF(ISNUMBER(B$52),IF(ISERR(SEARCH($A59,B$51,1)),0,1),"")</f>
        <v>1</v>
      </c>
      <c r="C59" s="18" t="str">
        <f t="shared" si="13"/>
        <v/>
      </c>
      <c r="D59" s="18" t="str">
        <f t="shared" si="13"/>
        <v/>
      </c>
      <c r="E59" s="18" t="str">
        <f t="shared" si="13"/>
        <v/>
      </c>
      <c r="F59" s="18" t="str">
        <f t="shared" si="13"/>
        <v/>
      </c>
      <c r="G59" s="18" t="str">
        <f t="shared" si="13"/>
        <v/>
      </c>
      <c r="H59" s="18" t="str">
        <f t="shared" si="13"/>
        <v/>
      </c>
      <c r="I59" s="18" t="str">
        <f t="shared" si="13"/>
        <v/>
      </c>
      <c r="J59" s="18" t="str">
        <f t="shared" si="13"/>
        <v/>
      </c>
      <c r="K59" s="18" t="str">
        <f t="shared" si="13"/>
        <v/>
      </c>
      <c r="L59" s="18" t="str">
        <f t="shared" si="13"/>
        <v/>
      </c>
      <c r="M59" s="18" t="str">
        <f t="shared" si="13"/>
        <v/>
      </c>
      <c r="N59" s="18" t="str">
        <f t="shared" si="13"/>
        <v/>
      </c>
      <c r="O59" s="18" t="str">
        <f t="shared" si="13"/>
        <v/>
      </c>
      <c r="P59" s="18" t="str">
        <f t="shared" si="13"/>
        <v/>
      </c>
      <c r="Q59" s="21">
        <f t="shared" si="13"/>
        <v>1</v>
      </c>
    </row>
    <row r="60" spans="1:18" ht="32.450000000000003" customHeight="1" x14ac:dyDescent="0.25">
      <c r="A60" s="18" t="s">
        <v>7</v>
      </c>
      <c r="B60" s="18">
        <f>IF(ISNUMBER(B$52),IF(ISERR(SEARCH($A$60,B$51,1)),0,1),"")</f>
        <v>1</v>
      </c>
      <c r="C60" s="18" t="str">
        <f t="shared" ref="C60:Q60" si="14">IF(ISNUMBER(C$52),IF(ISERR(SEARCH($A$60,C$51,1)),0,1),"")</f>
        <v/>
      </c>
      <c r="D60" s="18" t="str">
        <f t="shared" si="14"/>
        <v/>
      </c>
      <c r="E60" s="18" t="str">
        <f t="shared" si="14"/>
        <v/>
      </c>
      <c r="F60" s="18" t="str">
        <f t="shared" si="14"/>
        <v/>
      </c>
      <c r="G60" s="18" t="str">
        <f t="shared" si="14"/>
        <v/>
      </c>
      <c r="H60" s="18" t="str">
        <f t="shared" si="14"/>
        <v/>
      </c>
      <c r="I60" s="18" t="str">
        <f t="shared" si="14"/>
        <v/>
      </c>
      <c r="J60" s="18" t="str">
        <f t="shared" si="14"/>
        <v/>
      </c>
      <c r="K60" s="18" t="str">
        <f t="shared" si="14"/>
        <v/>
      </c>
      <c r="L60" s="18" t="str">
        <f t="shared" si="14"/>
        <v/>
      </c>
      <c r="M60" s="18" t="str">
        <f t="shared" si="14"/>
        <v/>
      </c>
      <c r="N60" s="18" t="str">
        <f t="shared" si="14"/>
        <v/>
      </c>
      <c r="O60" s="18" t="str">
        <f t="shared" si="14"/>
        <v/>
      </c>
      <c r="P60" s="18" t="str">
        <f t="shared" si="14"/>
        <v/>
      </c>
      <c r="Q60" s="21">
        <f t="shared" si="14"/>
        <v>1</v>
      </c>
    </row>
    <row r="61" spans="1:18" ht="32.450000000000003" customHeight="1" x14ac:dyDescent="0.25">
      <c r="A61" s="18" t="s">
        <v>8</v>
      </c>
      <c r="B61" s="18">
        <f>IF(ISNUMBER(B$52),IF(ISERR(SEARCH($A61,B$51,1)),0,1),"")</f>
        <v>1</v>
      </c>
      <c r="C61" s="18" t="str">
        <f t="shared" ref="C61:Q63" si="15">IF(ISNUMBER(C$52),IF(ISERR(SEARCH($A61,C$51,1)),0,1),"")</f>
        <v/>
      </c>
      <c r="D61" s="18" t="str">
        <f t="shared" si="15"/>
        <v/>
      </c>
      <c r="E61" s="18" t="str">
        <f t="shared" si="15"/>
        <v/>
      </c>
      <c r="F61" s="18" t="str">
        <f t="shared" si="15"/>
        <v/>
      </c>
      <c r="G61" s="18" t="str">
        <f t="shared" si="15"/>
        <v/>
      </c>
      <c r="H61" s="18" t="str">
        <f t="shared" si="15"/>
        <v/>
      </c>
      <c r="I61" s="18" t="str">
        <f t="shared" si="15"/>
        <v/>
      </c>
      <c r="J61" s="18" t="str">
        <f t="shared" si="15"/>
        <v/>
      </c>
      <c r="K61" s="18" t="str">
        <f t="shared" si="15"/>
        <v/>
      </c>
      <c r="L61" s="18" t="str">
        <f t="shared" si="15"/>
        <v/>
      </c>
      <c r="M61" s="18" t="str">
        <f t="shared" si="15"/>
        <v/>
      </c>
      <c r="N61" s="18" t="str">
        <f t="shared" si="15"/>
        <v/>
      </c>
      <c r="O61" s="18" t="str">
        <f t="shared" si="15"/>
        <v/>
      </c>
      <c r="P61" s="18" t="str">
        <f t="shared" si="15"/>
        <v/>
      </c>
      <c r="Q61" s="21">
        <f t="shared" si="15"/>
        <v>1</v>
      </c>
    </row>
    <row r="62" spans="1:18" ht="32.450000000000003" customHeight="1" x14ac:dyDescent="0.25">
      <c r="A62" s="18" t="s">
        <v>9</v>
      </c>
      <c r="B62" s="18">
        <f>IF(ISNUMBER(B$52),IF(ISERR(SEARCH($A62,B$51,1)),0,1),"")</f>
        <v>0</v>
      </c>
      <c r="C62" s="18" t="str">
        <f t="shared" si="15"/>
        <v/>
      </c>
      <c r="D62" s="18" t="str">
        <f t="shared" si="15"/>
        <v/>
      </c>
      <c r="E62" s="18" t="str">
        <f t="shared" si="15"/>
        <v/>
      </c>
      <c r="F62" s="18" t="str">
        <f t="shared" si="15"/>
        <v/>
      </c>
      <c r="G62" s="18" t="str">
        <f t="shared" si="15"/>
        <v/>
      </c>
      <c r="H62" s="18" t="str">
        <f t="shared" si="15"/>
        <v/>
      </c>
      <c r="I62" s="18" t="str">
        <f t="shared" si="15"/>
        <v/>
      </c>
      <c r="J62" s="18" t="str">
        <f t="shared" si="15"/>
        <v/>
      </c>
      <c r="K62" s="18" t="str">
        <f t="shared" si="15"/>
        <v/>
      </c>
      <c r="L62" s="18" t="str">
        <f t="shared" si="15"/>
        <v/>
      </c>
      <c r="M62" s="18" t="str">
        <f t="shared" si="15"/>
        <v/>
      </c>
      <c r="N62" s="18" t="str">
        <f t="shared" si="15"/>
        <v/>
      </c>
      <c r="O62" s="18" t="str">
        <f t="shared" si="15"/>
        <v/>
      </c>
      <c r="P62" s="18" t="str">
        <f t="shared" si="15"/>
        <v/>
      </c>
      <c r="Q62" s="21">
        <f t="shared" si="15"/>
        <v>0</v>
      </c>
    </row>
    <row r="63" spans="1:18" ht="32.450000000000003" customHeight="1" x14ac:dyDescent="0.25">
      <c r="A63" s="18" t="s">
        <v>10</v>
      </c>
      <c r="B63" s="18">
        <f>IF(ISNUMBER(B$52),IF(ISERR(SEARCH($A63,B$51,1)),0,1),"")</f>
        <v>0</v>
      </c>
      <c r="C63" s="18" t="str">
        <f t="shared" si="15"/>
        <v/>
      </c>
      <c r="D63" s="18" t="str">
        <f t="shared" si="15"/>
        <v/>
      </c>
      <c r="E63" s="18" t="str">
        <f t="shared" si="15"/>
        <v/>
      </c>
      <c r="F63" s="18" t="str">
        <f t="shared" si="15"/>
        <v/>
      </c>
      <c r="G63" s="18" t="str">
        <f t="shared" si="15"/>
        <v/>
      </c>
      <c r="H63" s="18" t="str">
        <f t="shared" si="15"/>
        <v/>
      </c>
      <c r="I63" s="18" t="str">
        <f t="shared" si="15"/>
        <v/>
      </c>
      <c r="J63" s="18" t="str">
        <f t="shared" si="15"/>
        <v/>
      </c>
      <c r="K63" s="18" t="str">
        <f t="shared" si="15"/>
        <v/>
      </c>
      <c r="L63" s="18" t="str">
        <f t="shared" si="15"/>
        <v/>
      </c>
      <c r="M63" s="18" t="str">
        <f t="shared" si="15"/>
        <v/>
      </c>
      <c r="N63" s="18" t="str">
        <f t="shared" si="15"/>
        <v/>
      </c>
      <c r="O63" s="18" t="str">
        <f t="shared" si="15"/>
        <v/>
      </c>
      <c r="P63" s="18" t="str">
        <f t="shared" si="15"/>
        <v/>
      </c>
      <c r="Q63" s="21">
        <f t="shared" si="15"/>
        <v>0</v>
      </c>
    </row>
    <row r="64" spans="1:18" x14ac:dyDescent="0.25">
      <c r="A64" s="17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</row>
    <row r="65" spans="1:17" ht="24" customHeight="1" x14ac:dyDescent="0.25">
      <c r="A65" s="199" t="s">
        <v>17</v>
      </c>
      <c r="B65" s="10" t="s">
        <v>3</v>
      </c>
      <c r="C65" s="10" t="s">
        <v>4</v>
      </c>
      <c r="D65" s="10" t="s">
        <v>6</v>
      </c>
      <c r="E65" s="11" t="s">
        <v>7</v>
      </c>
      <c r="F65" s="10" t="s">
        <v>8</v>
      </c>
      <c r="G65" s="157"/>
      <c r="H65" s="157"/>
      <c r="I65" s="16"/>
      <c r="J65" s="16"/>
      <c r="K65" s="16"/>
      <c r="L65" s="16"/>
      <c r="M65" s="16"/>
      <c r="N65" s="16"/>
      <c r="O65" s="16"/>
      <c r="P65" s="16"/>
      <c r="Q65" s="16"/>
    </row>
    <row r="66" spans="1:17" ht="24" customHeight="1" x14ac:dyDescent="0.25">
      <c r="A66" s="199"/>
      <c r="B66" s="43">
        <f>IFERROR(SUMIF($B$57:$T$57,1,$B$55:$T$55)/SUMIF($B$57:$T$57,1,$B$54:$T$54),"")</f>
        <v>3</v>
      </c>
      <c r="C66" s="43">
        <f>IFERROR(SUMIF($B$58:$T$58,1,$B$55:$T$55)/SUMIF($B$58:$T$58,1,$B$54:$T$54),"")</f>
        <v>3</v>
      </c>
      <c r="D66" s="100">
        <f>IFERROR(SUMIF($B$59:$T$59,1,$B$55:$T$55)/SUMIF($B$59:$T$59,1,$B$54:$T$54),"")</f>
        <v>3</v>
      </c>
      <c r="E66" s="100">
        <f>IFERROR(SUMIF($B$60:$T$60,1,$B$55:$T$55)/SUMIF($B$60:$T$60,1,$B$54:$T$54),"")</f>
        <v>3</v>
      </c>
      <c r="F66" s="15">
        <f>IFERROR(SUMIF($B$61:$T$61,1,$B$55:$T$55)/SUMIF($B$61:$T$61,1,$B$54:$T$54),"")</f>
        <v>3</v>
      </c>
      <c r="G66" s="158"/>
      <c r="H66" s="158"/>
      <c r="I66" s="16"/>
      <c r="J66" s="16"/>
      <c r="K66" s="16"/>
      <c r="L66" s="16"/>
      <c r="M66" s="16"/>
      <c r="N66" s="16"/>
      <c r="O66" s="16"/>
      <c r="P66" s="16"/>
      <c r="Q66" s="16"/>
    </row>
    <row r="67" spans="1:17" x14ac:dyDescent="0.25">
      <c r="A67" s="63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4"/>
      <c r="Q67" s="115"/>
    </row>
    <row r="69" spans="1:17" x14ac:dyDescent="0.25">
      <c r="A69" s="141" t="s">
        <v>126</v>
      </c>
    </row>
  </sheetData>
  <mergeCells count="19">
    <mergeCell ref="A65:A66"/>
    <mergeCell ref="B8:K8"/>
    <mergeCell ref="L8:Q8"/>
    <mergeCell ref="B12:Q12"/>
    <mergeCell ref="A49:Q49"/>
    <mergeCell ref="A4:Q4"/>
    <mergeCell ref="A5:Q5"/>
    <mergeCell ref="A42:Q42"/>
    <mergeCell ref="A1:Q1"/>
    <mergeCell ref="A2:Q2"/>
    <mergeCell ref="A3:Q3"/>
    <mergeCell ref="D6:E6"/>
    <mergeCell ref="D7:E7"/>
    <mergeCell ref="F6:I6"/>
    <mergeCell ref="F7:I7"/>
    <mergeCell ref="K6:L6"/>
    <mergeCell ref="K7:L7"/>
    <mergeCell ref="M6:N6"/>
    <mergeCell ref="M7:N7"/>
  </mergeCells>
  <conditionalFormatting sqref="A47:Q47">
    <cfRule type="cellIs" dxfId="4" priority="7" operator="lessThan">
      <formula>30</formula>
    </cfRule>
  </conditionalFormatting>
  <conditionalFormatting sqref="A45">
    <cfRule type="cellIs" dxfId="3" priority="4" operator="lessThan">
      <formula>30</formula>
    </cfRule>
    <cfRule type="cellIs" dxfId="2" priority="5" operator="lessThan">
      <formula>85</formula>
    </cfRule>
  </conditionalFormatting>
  <conditionalFormatting sqref="B45:Q45">
    <cfRule type="cellIs" dxfId="1" priority="2" operator="lessThan">
      <formula>30</formula>
    </cfRule>
  </conditionalFormatting>
  <conditionalFormatting sqref="B48:Q48">
    <cfRule type="cellIs" dxfId="0" priority="1" operator="equal">
      <formula>0</formula>
    </cfRule>
  </conditionalFormatting>
  <pageMargins left="0.41" right="0.57999999999999996" top="0.33" bottom="0.26" header="0.3" footer="0.3"/>
  <pageSetup paperSize="9" scale="37" fitToWidth="0" orientation="portrait" r:id="rId1"/>
  <ignoredErrors>
    <ignoredError sqref="B60 C60:Q6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zoomScale="90" zoomScaleNormal="90" workbookViewId="0">
      <selection activeCell="M26" sqref="M26"/>
    </sheetView>
  </sheetViews>
  <sheetFormatPr defaultRowHeight="15" x14ac:dyDescent="0.25"/>
  <cols>
    <col min="1" max="1" width="6.140625" customWidth="1"/>
    <col min="2" max="2" width="16.42578125" customWidth="1"/>
    <col min="3" max="3" width="23" customWidth="1"/>
    <col min="4" max="4" width="8" customWidth="1"/>
    <col min="5" max="5" width="7.42578125" style="64" customWidth="1"/>
    <col min="6" max="6" width="7.85546875" style="64" customWidth="1"/>
    <col min="7" max="8" width="7.5703125" style="64" customWidth="1"/>
    <col min="9" max="9" width="6.42578125" style="64" customWidth="1"/>
    <col min="10" max="10" width="6.85546875" style="64" customWidth="1"/>
  </cols>
  <sheetData>
    <row r="1" spans="1:25" s="69" customFormat="1" ht="15.75" customHeight="1" x14ac:dyDescent="0.25">
      <c r="A1" s="252" t="s">
        <v>0</v>
      </c>
      <c r="B1" s="252"/>
      <c r="C1" s="252"/>
      <c r="D1" s="252"/>
      <c r="E1" s="252"/>
      <c r="F1" s="252"/>
      <c r="G1" s="252"/>
      <c r="H1" s="252"/>
      <c r="I1" s="252"/>
      <c r="J1" s="252"/>
      <c r="K1" s="78"/>
      <c r="L1" s="78"/>
      <c r="M1" s="78"/>
      <c r="N1" s="78"/>
      <c r="O1" s="78"/>
      <c r="P1" s="78"/>
      <c r="Q1" s="78"/>
      <c r="R1" s="78"/>
      <c r="Y1" s="14"/>
    </row>
    <row r="2" spans="1:25" s="69" customFormat="1" ht="15.75" customHeight="1" x14ac:dyDescent="0.25">
      <c r="A2" s="235" t="s">
        <v>1</v>
      </c>
      <c r="B2" s="235"/>
      <c r="C2" s="235"/>
      <c r="D2" s="235"/>
      <c r="E2" s="235"/>
      <c r="F2" s="235"/>
      <c r="G2" s="235"/>
      <c r="H2" s="235"/>
      <c r="I2" s="235"/>
      <c r="J2" s="235"/>
      <c r="K2" s="70"/>
      <c r="L2" s="70"/>
      <c r="M2" s="70"/>
      <c r="N2" s="70"/>
      <c r="O2" s="70"/>
      <c r="P2" s="70"/>
      <c r="Q2" s="70"/>
      <c r="R2" s="70"/>
      <c r="Y2" s="14"/>
    </row>
    <row r="3" spans="1:25" s="69" customFormat="1" ht="15.75" customHeight="1" x14ac:dyDescent="0.25">
      <c r="A3" s="235" t="s">
        <v>44</v>
      </c>
      <c r="B3" s="235"/>
      <c r="C3" s="235"/>
      <c r="D3" s="235"/>
      <c r="E3" s="235"/>
      <c r="F3" s="235"/>
      <c r="G3" s="235"/>
      <c r="H3" s="235"/>
      <c r="I3" s="235"/>
      <c r="J3" s="235"/>
      <c r="K3" s="70"/>
      <c r="L3" s="70"/>
      <c r="M3" s="70"/>
      <c r="N3" s="70"/>
      <c r="O3" s="70"/>
      <c r="P3" s="70"/>
      <c r="Q3" s="70"/>
      <c r="R3" s="70"/>
      <c r="Y3" s="14"/>
    </row>
    <row r="4" spans="1:25" s="69" customFormat="1" ht="15.75" customHeight="1" x14ac:dyDescent="0.25">
      <c r="A4" s="226" t="s">
        <v>43</v>
      </c>
      <c r="B4" s="226"/>
      <c r="C4" s="226"/>
      <c r="D4" s="226"/>
      <c r="E4" s="226"/>
      <c r="F4" s="226"/>
      <c r="G4" s="226"/>
      <c r="H4" s="226"/>
      <c r="I4" s="226"/>
      <c r="J4" s="226"/>
      <c r="K4" s="70"/>
      <c r="L4" s="70"/>
      <c r="M4" s="70"/>
      <c r="N4" s="70"/>
      <c r="O4" s="70"/>
      <c r="P4" s="70"/>
      <c r="Q4" s="70"/>
      <c r="R4" s="70"/>
      <c r="Y4" s="14"/>
    </row>
    <row r="5" spans="1:25" s="69" customFormat="1" ht="12.75" customHeight="1" x14ac:dyDescent="0.25">
      <c r="A5" s="238"/>
      <c r="B5" s="238"/>
      <c r="C5" s="238"/>
      <c r="D5" s="238"/>
      <c r="E5" s="238"/>
      <c r="F5" s="238"/>
      <c r="G5" s="238"/>
      <c r="H5" s="238"/>
      <c r="I5" s="238"/>
      <c r="J5" s="238"/>
      <c r="K5" s="70"/>
      <c r="L5" s="70"/>
      <c r="M5" s="70"/>
      <c r="N5" s="70"/>
      <c r="O5" s="70"/>
      <c r="P5" s="70"/>
      <c r="Q5" s="70"/>
      <c r="R5" s="70"/>
      <c r="Y5" s="14"/>
    </row>
    <row r="6" spans="1:25" s="9" customFormat="1" ht="30" customHeight="1" x14ac:dyDescent="0.2">
      <c r="B6" s="96" t="s">
        <v>31</v>
      </c>
      <c r="C6" s="236" t="str">
        <f>IF(ISBLANK(All_Sec_Lab_Internal!B6),"",All_Sec_Lab_Internal!B6)</f>
        <v>2020-21</v>
      </c>
      <c r="D6" s="236"/>
      <c r="E6" s="82"/>
      <c r="F6" s="253" t="s">
        <v>35</v>
      </c>
      <c r="G6" s="254"/>
      <c r="H6" s="236" t="str">
        <f>IF(ISBLANK(All_Sec_Lab_Internal!N6),"",All_Sec_Lab_Internal!N6)</f>
        <v>M.Tech</v>
      </c>
      <c r="I6" s="236"/>
      <c r="J6" s="83"/>
    </row>
    <row r="7" spans="1:25" s="9" customFormat="1" ht="14.25" customHeight="1" x14ac:dyDescent="0.2">
      <c r="B7" s="96" t="s">
        <v>32</v>
      </c>
      <c r="C7" s="236" t="str">
        <f>IF(ISBLANK(All_Sec_Lab_Internal!F7),"",All_Sec_Lab_Internal!F7)</f>
        <v>DP-I</v>
      </c>
      <c r="D7" s="236"/>
      <c r="E7" s="82"/>
      <c r="F7" s="255" t="s">
        <v>33</v>
      </c>
      <c r="G7" s="256"/>
      <c r="H7" s="259" t="str">
        <f>IF(ISBLANK(All_Sec_Lab_Internal!N7),"",All_Sec_Lab_Internal!N7)</f>
        <v>GR20D5144</v>
      </c>
      <c r="I7" s="259"/>
      <c r="J7" s="83"/>
    </row>
    <row r="8" spans="1:25" s="9" customFormat="1" ht="14.25" customHeight="1" x14ac:dyDescent="0.2">
      <c r="B8" s="96" t="s">
        <v>34</v>
      </c>
      <c r="C8" s="236" t="str">
        <f>IF(ISBLANK(All_Sec_Lab_Internal!F6),"",All_Sec_Lab_Internal!F6)</f>
        <v>Civil Engineering</v>
      </c>
      <c r="D8" s="236"/>
      <c r="E8" s="82"/>
      <c r="F8" s="257" t="s">
        <v>42</v>
      </c>
      <c r="G8" s="257"/>
      <c r="H8" s="236" t="str">
        <f>IF(ISBLANK(All_Sec_Lab_Internal!B7),"",All_Sec_Lab_Internal!B7)</f>
        <v>II-I</v>
      </c>
      <c r="I8" s="236"/>
      <c r="J8" s="94"/>
    </row>
    <row r="9" spans="1:25" s="9" customFormat="1" ht="14.25" customHeight="1" x14ac:dyDescent="0.2">
      <c r="B9" s="97" t="s">
        <v>36</v>
      </c>
      <c r="C9" s="236" t="str">
        <f>IF(ISBLANK(All_Sec_Lab_Internal!T7),"",All_Sec_Lab_Internal!T7)</f>
        <v>A</v>
      </c>
      <c r="D9" s="236"/>
      <c r="E9" s="82"/>
      <c r="F9" s="82"/>
      <c r="G9" s="82"/>
      <c r="H9" s="95"/>
      <c r="I9" s="237"/>
      <c r="J9" s="237"/>
    </row>
    <row r="10" spans="1:25" s="9" customFormat="1" ht="12.75" customHeight="1" x14ac:dyDescent="0.2">
      <c r="A10" s="250"/>
      <c r="B10" s="250"/>
      <c r="C10" s="250"/>
      <c r="D10" s="250"/>
      <c r="E10" s="250"/>
      <c r="F10" s="250"/>
      <c r="G10" s="250"/>
      <c r="H10" s="250"/>
      <c r="I10" s="250"/>
      <c r="J10" s="250"/>
    </row>
    <row r="11" spans="1:25" s="9" customFormat="1" ht="12.75" x14ac:dyDescent="0.2">
      <c r="B11" s="240" t="s">
        <v>27</v>
      </c>
      <c r="C11" s="241"/>
      <c r="D11" s="84" t="s">
        <v>3</v>
      </c>
      <c r="E11" s="84" t="s">
        <v>4</v>
      </c>
      <c r="F11" s="84" t="s">
        <v>6</v>
      </c>
      <c r="G11" s="84" t="s">
        <v>7</v>
      </c>
      <c r="H11" s="84" t="s">
        <v>8</v>
      </c>
      <c r="I11" s="159"/>
      <c r="J11" s="159"/>
    </row>
    <row r="12" spans="1:25" s="9" customFormat="1" ht="47.25" customHeight="1" x14ac:dyDescent="0.2">
      <c r="B12" s="242" t="s">
        <v>29</v>
      </c>
      <c r="C12" s="243"/>
      <c r="D12" s="85">
        <f>All_Sec_Lab_Internal!B66</f>
        <v>2.9999999999999996</v>
      </c>
      <c r="E12" s="85">
        <f>All_Sec_Lab_Internal!C66</f>
        <v>2.9999999999999996</v>
      </c>
      <c r="F12" s="85">
        <f>All_Sec_Lab_Internal!D66</f>
        <v>2.9999999999999996</v>
      </c>
      <c r="G12" s="85">
        <f>All_Sec_Lab_Internal!E66</f>
        <v>3</v>
      </c>
      <c r="H12" s="85">
        <f>All_Sec_Lab_Internal!F66</f>
        <v>3</v>
      </c>
      <c r="I12" s="160"/>
      <c r="J12" s="160"/>
    </row>
    <row r="13" spans="1:25" s="9" customFormat="1" ht="31.5" customHeight="1" x14ac:dyDescent="0.2">
      <c r="B13" s="242" t="s">
        <v>30</v>
      </c>
      <c r="C13" s="243"/>
      <c r="D13" s="85">
        <f>All_Sec_Lab_External!B66</f>
        <v>3</v>
      </c>
      <c r="E13" s="85">
        <f>All_Sec_Lab_External!C66</f>
        <v>3</v>
      </c>
      <c r="F13" s="85">
        <f>All_Sec_Lab_External!D66</f>
        <v>3</v>
      </c>
      <c r="G13" s="85">
        <f>All_Sec_Lab_External!E66</f>
        <v>3</v>
      </c>
      <c r="H13" s="85">
        <f>All_Sec_Lab_External!F66</f>
        <v>3</v>
      </c>
      <c r="I13" s="160"/>
      <c r="J13" s="160"/>
    </row>
    <row r="14" spans="1:25" s="9" customFormat="1" ht="31.5" customHeight="1" x14ac:dyDescent="0.2">
      <c r="B14" s="242" t="s">
        <v>61</v>
      </c>
      <c r="C14" s="243"/>
      <c r="D14" s="85">
        <f>IF(AND(ISNUMBER(D12),ISNUMBER(D13)),0.3*D12+0.7*D13,"")</f>
        <v>2.9999999999999996</v>
      </c>
      <c r="E14" s="85">
        <f t="shared" ref="E14:H14" si="0">IF(AND(ISNUMBER(E12),ISNUMBER(E13)),0.3*E12+0.7*E13,"")</f>
        <v>2.9999999999999996</v>
      </c>
      <c r="F14" s="85">
        <f t="shared" si="0"/>
        <v>2.9999999999999996</v>
      </c>
      <c r="G14" s="85">
        <f t="shared" si="0"/>
        <v>2.9999999999999996</v>
      </c>
      <c r="H14" s="85">
        <f t="shared" si="0"/>
        <v>2.9999999999999996</v>
      </c>
      <c r="I14" s="160"/>
      <c r="J14" s="160"/>
      <c r="L14" s="86"/>
      <c r="R14" s="87"/>
    </row>
    <row r="15" spans="1:25" s="9" customFormat="1" ht="28.5" customHeight="1" x14ac:dyDescent="0.2">
      <c r="B15" s="242" t="s">
        <v>28</v>
      </c>
      <c r="C15" s="243"/>
      <c r="D15" s="85">
        <f>All_Sec_Lab_Indirect!B52</f>
        <v>3</v>
      </c>
      <c r="E15" s="85">
        <f>All_Sec_Lab_Indirect!C52</f>
        <v>3</v>
      </c>
      <c r="F15" s="85">
        <f>All_Sec_Lab_Indirect!D52</f>
        <v>3</v>
      </c>
      <c r="G15" s="85">
        <f>All_Sec_Lab_Indirect!E52</f>
        <v>3</v>
      </c>
      <c r="H15" s="85">
        <f>All_Sec_Lab_Indirect!F52</f>
        <v>3</v>
      </c>
      <c r="I15" s="160"/>
      <c r="J15" s="160"/>
      <c r="L15" s="86"/>
    </row>
    <row r="16" spans="1:25" s="9" customFormat="1" ht="37.5" customHeight="1" x14ac:dyDescent="0.2">
      <c r="B16" s="242" t="s">
        <v>62</v>
      </c>
      <c r="C16" s="243"/>
      <c r="D16" s="88">
        <f>IF(AND(ISNUMBER(D14),ISNUMBER(D15)),0.9*D14+0.1*D15,"")</f>
        <v>3</v>
      </c>
      <c r="E16" s="88">
        <f t="shared" ref="E16:H16" si="1">IF(AND(ISNUMBER(E14),ISNUMBER(E15)),0.9*E14+0.1*E15,"")</f>
        <v>3</v>
      </c>
      <c r="F16" s="88">
        <f t="shared" si="1"/>
        <v>3</v>
      </c>
      <c r="G16" s="88">
        <f t="shared" si="1"/>
        <v>3</v>
      </c>
      <c r="H16" s="88">
        <f t="shared" si="1"/>
        <v>3</v>
      </c>
      <c r="I16" s="161"/>
      <c r="J16" s="161"/>
      <c r="L16" s="86"/>
    </row>
    <row r="17" spans="1:16" s="9" customFormat="1" ht="14.25" customHeight="1" x14ac:dyDescent="0.2">
      <c r="A17" s="245"/>
      <c r="B17" s="245"/>
      <c r="C17" s="245"/>
      <c r="D17" s="245"/>
      <c r="E17" s="245"/>
      <c r="F17" s="245"/>
      <c r="G17" s="245"/>
      <c r="H17" s="245"/>
      <c r="I17" s="245"/>
      <c r="J17" s="245"/>
      <c r="L17" s="86"/>
    </row>
    <row r="18" spans="1:16" s="9" customFormat="1" ht="32.25" customHeight="1" x14ac:dyDescent="0.2">
      <c r="A18" s="89" t="s">
        <v>50</v>
      </c>
      <c r="B18" s="246" t="s">
        <v>2</v>
      </c>
      <c r="C18" s="247"/>
      <c r="D18" s="251" t="s">
        <v>121</v>
      </c>
      <c r="E18" s="251"/>
      <c r="F18" s="251"/>
      <c r="G18" s="251"/>
      <c r="H18" s="251"/>
      <c r="I18" s="251"/>
      <c r="J18" s="251"/>
      <c r="L18" s="86"/>
      <c r="N18" s="87"/>
      <c r="P18" s="87"/>
    </row>
    <row r="19" spans="1:16" s="90" customFormat="1" ht="26.25" customHeight="1" x14ac:dyDescent="0.2">
      <c r="A19" s="98" t="s">
        <v>3</v>
      </c>
      <c r="B19" s="248" t="s">
        <v>140</v>
      </c>
      <c r="C19" s="249"/>
      <c r="D19" s="244" t="s">
        <v>145</v>
      </c>
      <c r="E19" s="244"/>
      <c r="F19" s="244"/>
      <c r="G19" s="244"/>
      <c r="H19" s="244"/>
      <c r="I19" s="244"/>
      <c r="J19" s="244"/>
    </row>
    <row r="20" spans="1:16" s="90" customFormat="1" ht="26.25" customHeight="1" x14ac:dyDescent="0.2">
      <c r="A20" s="98" t="s">
        <v>4</v>
      </c>
      <c r="B20" s="248" t="s">
        <v>141</v>
      </c>
      <c r="C20" s="249"/>
      <c r="D20" s="244" t="s">
        <v>145</v>
      </c>
      <c r="E20" s="244"/>
      <c r="F20" s="244"/>
      <c r="G20" s="244"/>
      <c r="H20" s="244"/>
      <c r="I20" s="244"/>
      <c r="J20" s="244"/>
    </row>
    <row r="21" spans="1:16" s="90" customFormat="1" ht="26.25" customHeight="1" x14ac:dyDescent="0.2">
      <c r="A21" s="98" t="s">
        <v>6</v>
      </c>
      <c r="B21" s="248" t="s">
        <v>142</v>
      </c>
      <c r="C21" s="249"/>
      <c r="D21" s="244" t="s">
        <v>145</v>
      </c>
      <c r="E21" s="244"/>
      <c r="F21" s="244"/>
      <c r="G21" s="244"/>
      <c r="H21" s="244"/>
      <c r="I21" s="244"/>
      <c r="J21" s="244"/>
    </row>
    <row r="22" spans="1:16" s="90" customFormat="1" ht="26.25" customHeight="1" x14ac:dyDescent="0.2">
      <c r="A22" s="98" t="s">
        <v>7</v>
      </c>
      <c r="B22" s="248" t="s">
        <v>143</v>
      </c>
      <c r="C22" s="249"/>
      <c r="D22" s="244" t="s">
        <v>145</v>
      </c>
      <c r="E22" s="244"/>
      <c r="F22" s="244"/>
      <c r="G22" s="244"/>
      <c r="H22" s="244"/>
      <c r="I22" s="244"/>
      <c r="J22" s="244"/>
    </row>
    <row r="23" spans="1:16" s="90" customFormat="1" ht="26.25" customHeight="1" x14ac:dyDescent="0.2">
      <c r="A23" s="98" t="s">
        <v>8</v>
      </c>
      <c r="B23" s="248" t="s">
        <v>144</v>
      </c>
      <c r="C23" s="249"/>
      <c r="D23" s="244" t="s">
        <v>145</v>
      </c>
      <c r="E23" s="244"/>
      <c r="F23" s="244"/>
      <c r="G23" s="244"/>
      <c r="H23" s="244"/>
      <c r="I23" s="244"/>
      <c r="J23" s="244"/>
    </row>
    <row r="24" spans="1:16" s="9" customFormat="1" ht="12.75" customHeight="1" x14ac:dyDescent="0.2">
      <c r="A24" s="260"/>
      <c r="B24" s="260"/>
      <c r="C24" s="260"/>
      <c r="D24" s="260"/>
      <c r="E24" s="260"/>
      <c r="F24" s="260"/>
      <c r="G24" s="260"/>
      <c r="H24" s="260"/>
      <c r="I24" s="260"/>
      <c r="J24" s="260"/>
    </row>
    <row r="25" spans="1:16" s="9" customFormat="1" ht="24" customHeight="1" x14ac:dyDescent="0.2">
      <c r="B25" s="91" t="s">
        <v>51</v>
      </c>
      <c r="C25" s="91" t="s">
        <v>52</v>
      </c>
      <c r="D25" s="239" t="s">
        <v>39</v>
      </c>
      <c r="E25" s="239"/>
      <c r="F25" s="239" t="s">
        <v>53</v>
      </c>
      <c r="G25" s="239"/>
      <c r="H25" s="83"/>
      <c r="I25" s="83"/>
      <c r="J25" s="83"/>
    </row>
    <row r="26" spans="1:16" s="9" customFormat="1" ht="17.25" customHeight="1" x14ac:dyDescent="0.2">
      <c r="B26" s="91">
        <v>1646</v>
      </c>
      <c r="C26" s="91" t="s">
        <v>150</v>
      </c>
      <c r="D26" s="239" t="s">
        <v>128</v>
      </c>
      <c r="E26" s="239"/>
      <c r="F26" s="258"/>
      <c r="G26" s="258"/>
      <c r="H26" s="83"/>
      <c r="I26" s="83"/>
      <c r="J26" s="83"/>
    </row>
    <row r="27" spans="1:16" s="9" customFormat="1" ht="17.25" customHeight="1" x14ac:dyDescent="0.2">
      <c r="B27" s="91"/>
      <c r="C27" s="91"/>
      <c r="D27" s="239"/>
      <c r="E27" s="239"/>
      <c r="F27" s="258"/>
      <c r="G27" s="258"/>
      <c r="H27" s="83"/>
      <c r="I27" s="83"/>
      <c r="J27" s="83"/>
    </row>
    <row r="28" spans="1:16" s="9" customFormat="1" ht="12.75" x14ac:dyDescent="0.2">
      <c r="E28" s="83"/>
      <c r="F28" s="83"/>
      <c r="G28" s="83"/>
      <c r="H28" s="83"/>
      <c r="I28" s="83"/>
      <c r="J28" s="83"/>
    </row>
    <row r="29" spans="1:16" s="9" customFormat="1" ht="12.75" x14ac:dyDescent="0.2">
      <c r="E29" s="83"/>
      <c r="F29" s="83"/>
      <c r="G29" s="83"/>
      <c r="H29" s="83"/>
      <c r="I29" s="83"/>
      <c r="J29" s="83"/>
    </row>
    <row r="30" spans="1:16" s="9" customFormat="1" ht="12.75" x14ac:dyDescent="0.2">
      <c r="F30" s="83"/>
      <c r="G30" s="83"/>
      <c r="H30" s="83"/>
      <c r="I30" s="83"/>
      <c r="J30" s="83"/>
    </row>
    <row r="31" spans="1:16" x14ac:dyDescent="0.25">
      <c r="A31" s="92" t="s">
        <v>54</v>
      </c>
      <c r="B31" s="92"/>
      <c r="C31" s="92"/>
      <c r="D31" s="92"/>
      <c r="I31" s="93" t="s">
        <v>55</v>
      </c>
    </row>
    <row r="32" spans="1:16" x14ac:dyDescent="0.25">
      <c r="A32" s="92" t="s">
        <v>56</v>
      </c>
      <c r="B32" s="92"/>
      <c r="C32" s="92"/>
      <c r="D32" s="92"/>
      <c r="E32" s="93"/>
    </row>
  </sheetData>
  <mergeCells count="43">
    <mergeCell ref="A1:J1"/>
    <mergeCell ref="A2:J2"/>
    <mergeCell ref="D26:E26"/>
    <mergeCell ref="D27:E27"/>
    <mergeCell ref="F6:G6"/>
    <mergeCell ref="F7:G7"/>
    <mergeCell ref="F8:G8"/>
    <mergeCell ref="F26:G26"/>
    <mergeCell ref="F27:G27"/>
    <mergeCell ref="D23:J23"/>
    <mergeCell ref="D21:J21"/>
    <mergeCell ref="D22:J22"/>
    <mergeCell ref="H6:I6"/>
    <mergeCell ref="H7:I7"/>
    <mergeCell ref="F25:G25"/>
    <mergeCell ref="A24:J24"/>
    <mergeCell ref="A10:J10"/>
    <mergeCell ref="B21:C21"/>
    <mergeCell ref="B22:C22"/>
    <mergeCell ref="B23:C23"/>
    <mergeCell ref="D18:J18"/>
    <mergeCell ref="D25:E25"/>
    <mergeCell ref="B11:C11"/>
    <mergeCell ref="B12:C12"/>
    <mergeCell ref="B13:C13"/>
    <mergeCell ref="B14:C14"/>
    <mergeCell ref="B15:C15"/>
    <mergeCell ref="D20:J20"/>
    <mergeCell ref="A17:J17"/>
    <mergeCell ref="B16:C16"/>
    <mergeCell ref="B18:C18"/>
    <mergeCell ref="B19:C19"/>
    <mergeCell ref="B20:C20"/>
    <mergeCell ref="D19:J19"/>
    <mergeCell ref="A3:J3"/>
    <mergeCell ref="A4:J4"/>
    <mergeCell ref="C7:D7"/>
    <mergeCell ref="C8:D8"/>
    <mergeCell ref="C9:D9"/>
    <mergeCell ref="I9:J9"/>
    <mergeCell ref="H8:I8"/>
    <mergeCell ref="C6:D6"/>
    <mergeCell ref="A5:J5"/>
  </mergeCells>
  <pageMargins left="0.46" right="0.25" top="0.71" bottom="0.56999999999999995" header="0.67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9"/>
  <sheetViews>
    <sheetView topLeftCell="A35" zoomScaleNormal="100" workbookViewId="0">
      <selection activeCell="B49" sqref="B49"/>
    </sheetView>
  </sheetViews>
  <sheetFormatPr defaultColWidth="8.85546875" defaultRowHeight="18" customHeight="1" x14ac:dyDescent="0.2"/>
  <cols>
    <col min="1" max="1" width="28.42578125" style="116" customWidth="1"/>
    <col min="2" max="13" width="6.85546875" style="116" customWidth="1"/>
    <col min="14" max="14" width="6.5703125" style="116" customWidth="1"/>
    <col min="15" max="15" width="10.5703125" style="116" customWidth="1"/>
    <col min="16" max="16" width="5.42578125" style="116" customWidth="1"/>
    <col min="17" max="17" width="6.5703125" style="116" customWidth="1"/>
    <col min="18" max="18" width="5.42578125" style="116" customWidth="1"/>
    <col min="19" max="19" width="6.5703125" style="116" customWidth="1"/>
    <col min="20" max="20" width="5.42578125" style="116" customWidth="1"/>
    <col min="21" max="21" width="6.5703125" style="116" customWidth="1"/>
    <col min="22" max="22" width="5.42578125" style="116" customWidth="1"/>
    <col min="23" max="16384" width="8.85546875" style="116"/>
  </cols>
  <sheetData>
    <row r="1" spans="1:22" customFormat="1" ht="24.75" customHeight="1" x14ac:dyDescent="0.25">
      <c r="A1" s="195" t="s">
        <v>0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  <c r="R1" s="195"/>
      <c r="S1" s="195"/>
      <c r="T1" s="195"/>
      <c r="U1" s="195"/>
      <c r="V1" s="195"/>
    </row>
    <row r="2" spans="1:22" customFormat="1" ht="24.75" customHeight="1" x14ac:dyDescent="0.25">
      <c r="A2" s="194" t="s">
        <v>1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  <c r="U2" s="194"/>
      <c r="V2" s="194"/>
    </row>
    <row r="3" spans="1:22" customFormat="1" ht="24.75" customHeight="1" x14ac:dyDescent="0.25">
      <c r="A3" s="194" t="s">
        <v>44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  <c r="R3" s="194"/>
      <c r="S3" s="194"/>
      <c r="T3" s="194"/>
      <c r="U3" s="194"/>
      <c r="V3" s="194"/>
    </row>
    <row r="4" spans="1:22" customFormat="1" ht="24.75" customHeight="1" x14ac:dyDescent="0.25">
      <c r="A4" s="194" t="s">
        <v>46</v>
      </c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  <c r="P4" s="194"/>
      <c r="Q4" s="194"/>
      <c r="R4" s="194"/>
      <c r="S4" s="194"/>
      <c r="T4" s="194"/>
      <c r="U4" s="194"/>
      <c r="V4" s="194"/>
    </row>
    <row r="5" spans="1:22" ht="20.25" customHeight="1" x14ac:dyDescent="0.2">
      <c r="A5" s="273"/>
      <c r="B5" s="273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73"/>
      <c r="P5" s="273"/>
    </row>
    <row r="6" spans="1:22" s="69" customFormat="1" ht="31.5" customHeight="1" x14ac:dyDescent="0.25">
      <c r="A6" s="271" t="s">
        <v>37</v>
      </c>
      <c r="B6" s="271"/>
      <c r="C6" s="272" t="str">
        <f>IF(ISBLANK(All_Sec_Lab_Internal!B6),"",All_Sec_Lab_Internal!B6)</f>
        <v>2020-21</v>
      </c>
      <c r="D6" s="272"/>
      <c r="E6" s="272"/>
      <c r="J6" s="228" t="s">
        <v>39</v>
      </c>
      <c r="K6" s="229"/>
      <c r="L6" s="227" t="str">
        <f>IF(ISBLANK(All_Sec_Lab_Internal!F6),"",All_Sec_Lab_Internal!F6)</f>
        <v>Civil Engineering</v>
      </c>
      <c r="M6" s="227"/>
      <c r="N6" s="227"/>
      <c r="O6" s="227"/>
      <c r="R6" s="197" t="s">
        <v>38</v>
      </c>
      <c r="S6" s="198"/>
      <c r="T6" s="270" t="str">
        <f>IF(ISBLANK(All_Sec_Lab_Internal!N6),"",All_Sec_Lab_Internal!N6)</f>
        <v>M.Tech</v>
      </c>
      <c r="U6" s="270"/>
      <c r="V6" s="14"/>
    </row>
    <row r="7" spans="1:22" s="69" customFormat="1" ht="23.45" customHeight="1" x14ac:dyDescent="0.25">
      <c r="A7" s="271" t="s">
        <v>41</v>
      </c>
      <c r="B7" s="271"/>
      <c r="C7" s="272" t="str">
        <f>IF(ISBLANK(All_Sec_Lab_Internal!B7),"",All_Sec_Lab_Internal!B7)</f>
        <v>II-I</v>
      </c>
      <c r="D7" s="272"/>
      <c r="E7" s="272"/>
      <c r="J7" s="228" t="s">
        <v>26</v>
      </c>
      <c r="K7" s="229"/>
      <c r="L7" s="227" t="str">
        <f>IF(ISBLANK(All_Sec_Lab_Internal!F7),"",All_Sec_Lab_Internal!F7)</f>
        <v>DP-I</v>
      </c>
      <c r="M7" s="227"/>
      <c r="N7" s="227"/>
      <c r="O7" s="227"/>
      <c r="Q7" s="74"/>
      <c r="R7" s="222" t="s">
        <v>40</v>
      </c>
      <c r="S7" s="223"/>
      <c r="T7" s="270" t="str">
        <f>IF(ISBLANK(All_Sec_Lab_Internal!N7),"",All_Sec_Lab_Internal!N7)</f>
        <v>GR20D5144</v>
      </c>
      <c r="U7" s="270"/>
      <c r="V7" s="14"/>
    </row>
    <row r="8" spans="1:22" ht="18" customHeight="1" x14ac:dyDescent="0.2">
      <c r="A8" s="117"/>
      <c r="B8" s="117"/>
      <c r="C8" s="117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</row>
    <row r="9" spans="1:22" ht="18" customHeight="1" x14ac:dyDescent="0.2">
      <c r="A9" s="142" t="s">
        <v>86</v>
      </c>
      <c r="B9" s="264">
        <v>1</v>
      </c>
      <c r="C9" s="264">
        <v>2</v>
      </c>
      <c r="D9" s="264">
        <v>3</v>
      </c>
      <c r="E9" s="264">
        <v>4</v>
      </c>
      <c r="F9" s="264">
        <v>5</v>
      </c>
      <c r="G9" s="264">
        <v>6</v>
      </c>
      <c r="H9" s="265"/>
      <c r="I9" s="265"/>
      <c r="J9" s="265"/>
      <c r="K9" s="265"/>
      <c r="L9" s="265"/>
      <c r="M9" s="265"/>
      <c r="O9" s="119"/>
      <c r="P9" s="119"/>
    </row>
    <row r="10" spans="1:22" ht="18" customHeight="1" x14ac:dyDescent="0.2">
      <c r="A10" s="142"/>
      <c r="B10" s="264"/>
      <c r="C10" s="264"/>
      <c r="D10" s="264"/>
      <c r="E10" s="264"/>
      <c r="F10" s="264"/>
      <c r="G10" s="264"/>
      <c r="H10" s="265"/>
      <c r="I10" s="265"/>
      <c r="J10" s="265"/>
      <c r="K10" s="265"/>
      <c r="L10" s="265"/>
      <c r="M10" s="265"/>
      <c r="O10" s="119"/>
      <c r="P10" s="119"/>
    </row>
    <row r="11" spans="1:22" ht="18" customHeight="1" x14ac:dyDescent="0.2">
      <c r="A11" s="142" t="s">
        <v>93</v>
      </c>
      <c r="B11" s="264"/>
      <c r="C11" s="264"/>
      <c r="D11" s="264"/>
      <c r="E11" s="264"/>
      <c r="F11" s="264"/>
      <c r="G11" s="264"/>
      <c r="H11" s="265"/>
      <c r="I11" s="265"/>
      <c r="J11" s="265"/>
      <c r="K11" s="265"/>
      <c r="L11" s="265"/>
      <c r="M11" s="265"/>
    </row>
    <row r="12" spans="1:22" s="120" customFormat="1" ht="16.5" customHeight="1" x14ac:dyDescent="0.2">
      <c r="A12" s="143">
        <v>1</v>
      </c>
      <c r="B12" s="144" t="s">
        <v>92</v>
      </c>
      <c r="C12" s="144"/>
      <c r="D12" s="144" t="s">
        <v>92</v>
      </c>
      <c r="E12" s="144" t="s">
        <v>92</v>
      </c>
      <c r="F12" s="144" t="s">
        <v>92</v>
      </c>
      <c r="G12" s="144" t="s">
        <v>92</v>
      </c>
      <c r="H12" s="163"/>
      <c r="I12" s="163"/>
      <c r="J12" s="163"/>
      <c r="K12" s="163"/>
      <c r="L12" s="163"/>
      <c r="M12" s="163"/>
      <c r="O12" s="263" t="s">
        <v>110</v>
      </c>
      <c r="P12" s="263"/>
      <c r="Q12" s="263"/>
      <c r="R12" s="263"/>
      <c r="S12" s="263"/>
    </row>
    <row r="13" spans="1:22" s="120" customFormat="1" ht="16.5" customHeight="1" x14ac:dyDescent="0.2">
      <c r="A13" s="143">
        <v>2</v>
      </c>
      <c r="B13" s="144" t="s">
        <v>92</v>
      </c>
      <c r="C13" s="144"/>
      <c r="D13" s="144" t="s">
        <v>129</v>
      </c>
      <c r="E13" s="144" t="s">
        <v>129</v>
      </c>
      <c r="F13" s="144" t="s">
        <v>129</v>
      </c>
      <c r="G13" s="144" t="s">
        <v>92</v>
      </c>
      <c r="H13" s="163"/>
      <c r="I13" s="163"/>
      <c r="J13" s="163"/>
      <c r="K13" s="163"/>
      <c r="L13" s="163"/>
      <c r="M13" s="163"/>
      <c r="O13" s="263"/>
      <c r="P13" s="263"/>
      <c r="Q13" s="263"/>
      <c r="R13" s="263"/>
      <c r="S13" s="263"/>
    </row>
    <row r="14" spans="1:22" s="120" customFormat="1" ht="16.5" customHeight="1" x14ac:dyDescent="0.2">
      <c r="A14" s="143">
        <v>3</v>
      </c>
      <c r="B14" s="144" t="s">
        <v>92</v>
      </c>
      <c r="C14" s="144"/>
      <c r="D14" s="144" t="s">
        <v>92</v>
      </c>
      <c r="E14" s="144" t="s">
        <v>92</v>
      </c>
      <c r="F14" s="144" t="s">
        <v>92</v>
      </c>
      <c r="G14" s="144" t="s">
        <v>92</v>
      </c>
      <c r="H14" s="163"/>
      <c r="I14" s="163"/>
      <c r="J14" s="163"/>
      <c r="K14" s="163"/>
      <c r="L14" s="163"/>
      <c r="M14" s="163"/>
      <c r="O14" s="263"/>
      <c r="P14" s="263"/>
      <c r="Q14" s="263"/>
      <c r="R14" s="263"/>
      <c r="S14" s="263"/>
    </row>
    <row r="15" spans="1:22" s="120" customFormat="1" ht="16.5" customHeight="1" x14ac:dyDescent="0.2">
      <c r="A15" s="143">
        <v>4</v>
      </c>
      <c r="B15" s="144" t="s">
        <v>92</v>
      </c>
      <c r="C15" s="144"/>
      <c r="D15" s="144" t="s">
        <v>129</v>
      </c>
      <c r="E15" s="144" t="s">
        <v>129</v>
      </c>
      <c r="F15" s="144" t="s">
        <v>129</v>
      </c>
      <c r="G15" s="144" t="s">
        <v>92</v>
      </c>
      <c r="H15" s="163"/>
      <c r="I15" s="163"/>
      <c r="J15" s="163"/>
      <c r="K15" s="163"/>
      <c r="L15" s="163"/>
      <c r="M15" s="163"/>
      <c r="O15" s="263"/>
      <c r="P15" s="263"/>
      <c r="Q15" s="263"/>
      <c r="R15" s="263"/>
      <c r="S15" s="263"/>
    </row>
    <row r="16" spans="1:22" s="120" customFormat="1" ht="16.5" customHeight="1" x14ac:dyDescent="0.2">
      <c r="A16" s="143">
        <v>5</v>
      </c>
      <c r="B16" s="144"/>
      <c r="C16" s="144"/>
      <c r="D16" s="144" t="s">
        <v>92</v>
      </c>
      <c r="E16" s="144"/>
      <c r="F16" s="144"/>
      <c r="G16" s="144" t="s">
        <v>92</v>
      </c>
      <c r="H16" s="163"/>
      <c r="I16" s="163"/>
      <c r="J16" s="163"/>
      <c r="K16" s="163"/>
      <c r="L16" s="163"/>
      <c r="M16" s="163"/>
      <c r="O16" s="263"/>
      <c r="P16" s="263"/>
      <c r="Q16" s="263"/>
      <c r="R16" s="263"/>
      <c r="S16" s="263"/>
    </row>
    <row r="17" spans="1:14" ht="18" customHeight="1" x14ac:dyDescent="0.2">
      <c r="A17" s="121" t="s">
        <v>94</v>
      </c>
    </row>
    <row r="19" spans="1:14" ht="18" customHeight="1" x14ac:dyDescent="0.2">
      <c r="A19" s="142" t="s">
        <v>86</v>
      </c>
      <c r="B19" s="264">
        <v>1</v>
      </c>
      <c r="C19" s="264">
        <v>2</v>
      </c>
      <c r="D19" s="264">
        <v>3</v>
      </c>
      <c r="E19" s="264">
        <v>4</v>
      </c>
      <c r="F19" s="264">
        <v>5</v>
      </c>
      <c r="G19" s="264">
        <v>6</v>
      </c>
      <c r="H19" s="265"/>
      <c r="I19" s="265"/>
      <c r="J19" s="265"/>
      <c r="K19" s="265"/>
      <c r="L19" s="265"/>
      <c r="M19" s="261"/>
      <c r="N19" s="261"/>
    </row>
    <row r="20" spans="1:14" ht="18" customHeight="1" x14ac:dyDescent="0.2">
      <c r="A20" s="142"/>
      <c r="B20" s="264"/>
      <c r="C20" s="264"/>
      <c r="D20" s="264"/>
      <c r="E20" s="264"/>
      <c r="F20" s="264"/>
      <c r="G20" s="264"/>
      <c r="H20" s="265"/>
      <c r="I20" s="265"/>
      <c r="J20" s="265"/>
      <c r="K20" s="265"/>
      <c r="L20" s="265"/>
      <c r="M20" s="261"/>
      <c r="N20" s="261"/>
    </row>
    <row r="21" spans="1:14" ht="18" customHeight="1" x14ac:dyDescent="0.2">
      <c r="A21" s="142" t="s">
        <v>93</v>
      </c>
      <c r="B21" s="264"/>
      <c r="C21" s="264"/>
      <c r="D21" s="264"/>
      <c r="E21" s="264"/>
      <c r="F21" s="264"/>
      <c r="G21" s="264"/>
      <c r="H21" s="265"/>
      <c r="I21" s="265"/>
      <c r="J21" s="265"/>
      <c r="K21" s="265"/>
      <c r="L21" s="265"/>
      <c r="M21" s="261"/>
      <c r="N21" s="261"/>
    </row>
    <row r="22" spans="1:14" ht="16.5" customHeight="1" x14ac:dyDescent="0.2">
      <c r="A22" s="143" t="s">
        <v>3</v>
      </c>
      <c r="B22" s="144">
        <f t="shared" ref="B22:G26" si="0">IF(B12="H",3,IF(B12="M",2,IF(B12="L",1, "")))</f>
        <v>3</v>
      </c>
      <c r="C22" s="144" t="str">
        <f t="shared" si="0"/>
        <v/>
      </c>
      <c r="D22" s="144">
        <f t="shared" si="0"/>
        <v>3</v>
      </c>
      <c r="E22" s="144">
        <f t="shared" si="0"/>
        <v>3</v>
      </c>
      <c r="F22" s="144">
        <f t="shared" si="0"/>
        <v>3</v>
      </c>
      <c r="G22" s="144">
        <f t="shared" si="0"/>
        <v>3</v>
      </c>
      <c r="H22" s="164"/>
      <c r="I22" s="164"/>
      <c r="J22" s="164"/>
      <c r="K22" s="164"/>
      <c r="L22" s="164"/>
      <c r="M22" s="261"/>
      <c r="N22" s="261"/>
    </row>
    <row r="23" spans="1:14" ht="16.5" customHeight="1" x14ac:dyDescent="0.2">
      <c r="A23" s="143" t="s">
        <v>4</v>
      </c>
      <c r="B23" s="144">
        <f t="shared" si="0"/>
        <v>3</v>
      </c>
      <c r="C23" s="144" t="str">
        <f t="shared" si="0"/>
        <v/>
      </c>
      <c r="D23" s="144">
        <f t="shared" si="0"/>
        <v>2</v>
      </c>
      <c r="E23" s="144">
        <f t="shared" si="0"/>
        <v>2</v>
      </c>
      <c r="F23" s="144">
        <f t="shared" si="0"/>
        <v>2</v>
      </c>
      <c r="G23" s="144">
        <f t="shared" si="0"/>
        <v>3</v>
      </c>
      <c r="H23" s="164"/>
      <c r="I23" s="164"/>
      <c r="J23" s="164"/>
      <c r="K23" s="164"/>
      <c r="L23" s="164"/>
      <c r="M23" s="261"/>
      <c r="N23" s="261"/>
    </row>
    <row r="24" spans="1:14" ht="16.5" customHeight="1" x14ac:dyDescent="0.2">
      <c r="A24" s="143" t="s">
        <v>6</v>
      </c>
      <c r="B24" s="144">
        <f t="shared" si="0"/>
        <v>3</v>
      </c>
      <c r="C24" s="144" t="str">
        <f t="shared" si="0"/>
        <v/>
      </c>
      <c r="D24" s="144">
        <f t="shared" si="0"/>
        <v>3</v>
      </c>
      <c r="E24" s="144">
        <f t="shared" si="0"/>
        <v>3</v>
      </c>
      <c r="F24" s="144">
        <f t="shared" si="0"/>
        <v>3</v>
      </c>
      <c r="G24" s="144">
        <f t="shared" si="0"/>
        <v>3</v>
      </c>
      <c r="H24" s="164"/>
      <c r="I24" s="164"/>
      <c r="J24" s="164"/>
      <c r="K24" s="164"/>
      <c r="L24" s="164"/>
      <c r="M24" s="164"/>
    </row>
    <row r="25" spans="1:14" ht="16.5" customHeight="1" x14ac:dyDescent="0.2">
      <c r="A25" s="143" t="s">
        <v>7</v>
      </c>
      <c r="B25" s="144">
        <f t="shared" si="0"/>
        <v>3</v>
      </c>
      <c r="C25" s="144" t="str">
        <f t="shared" si="0"/>
        <v/>
      </c>
      <c r="D25" s="144">
        <f t="shared" si="0"/>
        <v>2</v>
      </c>
      <c r="E25" s="144">
        <f t="shared" si="0"/>
        <v>2</v>
      </c>
      <c r="F25" s="144">
        <f t="shared" si="0"/>
        <v>2</v>
      </c>
      <c r="G25" s="144">
        <f t="shared" si="0"/>
        <v>3</v>
      </c>
      <c r="H25" s="164"/>
      <c r="I25" s="164"/>
      <c r="J25" s="164"/>
      <c r="K25" s="164"/>
      <c r="L25" s="164"/>
      <c r="M25" s="164"/>
    </row>
    <row r="26" spans="1:14" ht="16.5" customHeight="1" x14ac:dyDescent="0.2">
      <c r="A26" s="143" t="s">
        <v>8</v>
      </c>
      <c r="B26" s="144"/>
      <c r="C26" s="144">
        <v>3</v>
      </c>
      <c r="D26" s="144"/>
      <c r="E26" s="144" t="str">
        <f t="shared" si="0"/>
        <v/>
      </c>
      <c r="F26" s="144" t="str">
        <f t="shared" si="0"/>
        <v/>
      </c>
      <c r="G26" s="144">
        <f t="shared" si="0"/>
        <v>3</v>
      </c>
      <c r="H26" s="164"/>
      <c r="I26" s="164"/>
      <c r="J26" s="164"/>
      <c r="K26" s="164"/>
      <c r="L26" s="164"/>
      <c r="M26" s="164"/>
    </row>
    <row r="27" spans="1:14" s="124" customFormat="1" ht="36" customHeight="1" x14ac:dyDescent="0.25">
      <c r="A27" s="122" t="s">
        <v>95</v>
      </c>
      <c r="B27" s="123">
        <f t="shared" ref="B27:G27" si="1">IF(ISERR(AVERAGE(B22:B26)), 0,AVERAGE(B22:B26))</f>
        <v>3</v>
      </c>
      <c r="C27" s="123">
        <f t="shared" si="1"/>
        <v>3</v>
      </c>
      <c r="D27" s="123">
        <f t="shared" si="1"/>
        <v>2.5</v>
      </c>
      <c r="E27" s="123">
        <f t="shared" si="1"/>
        <v>2.5</v>
      </c>
      <c r="F27" s="123">
        <f t="shared" si="1"/>
        <v>2.5</v>
      </c>
      <c r="G27" s="123">
        <f t="shared" si="1"/>
        <v>3</v>
      </c>
      <c r="H27" s="165"/>
      <c r="I27" s="165"/>
      <c r="J27" s="165"/>
      <c r="K27" s="165"/>
      <c r="L27" s="165"/>
      <c r="M27" s="165"/>
    </row>
    <row r="28" spans="1:14" ht="18" customHeight="1" x14ac:dyDescent="0.2">
      <c r="A28" s="266"/>
      <c r="B28" s="267"/>
      <c r="C28" s="267"/>
      <c r="D28" s="267"/>
      <c r="E28" s="267"/>
      <c r="F28" s="267"/>
      <c r="G28" s="267"/>
      <c r="H28" s="268"/>
      <c r="I28" s="268"/>
      <c r="J28" s="268"/>
      <c r="K28" s="268"/>
      <c r="L28" s="268"/>
      <c r="M28" s="268"/>
    </row>
    <row r="29" spans="1:14" ht="18" customHeight="1" x14ac:dyDescent="0.2">
      <c r="C29" s="125" t="s">
        <v>3</v>
      </c>
      <c r="D29" s="125" t="s">
        <v>4</v>
      </c>
      <c r="E29" s="125" t="s">
        <v>6</v>
      </c>
      <c r="F29" s="125" t="s">
        <v>7</v>
      </c>
      <c r="G29" s="125" t="s">
        <v>8</v>
      </c>
      <c r="J29" s="167"/>
      <c r="K29" s="167"/>
    </row>
    <row r="30" spans="1:14" ht="18" customHeight="1" x14ac:dyDescent="0.2">
      <c r="A30" s="116" t="s">
        <v>96</v>
      </c>
      <c r="B30" s="116" t="s">
        <v>97</v>
      </c>
      <c r="C30" s="126">
        <f>IF(ISNUMBER(All_Sec_Summary_CO!D16),All_Sec_Summary_CO!D16,"")</f>
        <v>3</v>
      </c>
      <c r="D30" s="126">
        <f>IF(ISNUMBER(All_Sec_Summary_CO!E16),All_Sec_Summary_CO!E16,"")</f>
        <v>3</v>
      </c>
      <c r="E30" s="126">
        <f>IF(ISNUMBER(All_Sec_Summary_CO!F16),All_Sec_Summary_CO!F16,"")</f>
        <v>3</v>
      </c>
      <c r="F30" s="126">
        <f>IF(ISNUMBER(All_Sec_Summary_CO!G16),All_Sec_Summary_CO!G16,"")</f>
        <v>3</v>
      </c>
      <c r="G30" s="126">
        <f>IF(ISNUMBER(All_Sec_Summary_CO!H16),All_Sec_Summary_CO!H16,"")</f>
        <v>3</v>
      </c>
      <c r="J30" s="168"/>
      <c r="K30" s="168"/>
    </row>
    <row r="32" spans="1:14" s="129" customFormat="1" ht="30.75" customHeight="1" x14ac:dyDescent="0.25">
      <c r="A32" s="127"/>
      <c r="B32" s="128" t="s">
        <v>133</v>
      </c>
      <c r="C32" s="128" t="s">
        <v>134</v>
      </c>
      <c r="D32" s="128" t="s">
        <v>135</v>
      </c>
      <c r="E32" s="128" t="s">
        <v>136</v>
      </c>
      <c r="F32" s="128" t="s">
        <v>137</v>
      </c>
      <c r="G32" s="128" t="s">
        <v>138</v>
      </c>
      <c r="H32" s="170"/>
      <c r="I32" s="170"/>
      <c r="J32" s="170"/>
      <c r="K32" s="170"/>
      <c r="L32" s="170"/>
      <c r="M32" s="170"/>
    </row>
    <row r="33" spans="1:21" ht="18" customHeight="1" x14ac:dyDescent="0.2">
      <c r="A33" s="130" t="s">
        <v>3</v>
      </c>
      <c r="B33" s="131">
        <f t="shared" ref="B33:G33" si="2">IF(AND(ISNUMBER(B22),ISNUMBER($C$30)),$C$30*B22/3,"")</f>
        <v>3</v>
      </c>
      <c r="C33" s="131" t="str">
        <f t="shared" si="2"/>
        <v/>
      </c>
      <c r="D33" s="131">
        <f t="shared" si="2"/>
        <v>3</v>
      </c>
      <c r="E33" s="131">
        <f t="shared" si="2"/>
        <v>3</v>
      </c>
      <c r="F33" s="131">
        <f t="shared" si="2"/>
        <v>3</v>
      </c>
      <c r="G33" s="131">
        <f t="shared" si="2"/>
        <v>3</v>
      </c>
      <c r="H33" s="171"/>
      <c r="I33" s="171"/>
      <c r="J33" s="171"/>
      <c r="K33" s="171"/>
      <c r="L33" s="171"/>
      <c r="M33" s="171"/>
      <c r="P33" s="132"/>
      <c r="Q33" s="132"/>
      <c r="R33" s="132"/>
      <c r="S33" s="132"/>
      <c r="T33" s="132"/>
      <c r="U33" s="132"/>
    </row>
    <row r="34" spans="1:21" ht="18" customHeight="1" x14ac:dyDescent="0.2">
      <c r="A34" s="130" t="s">
        <v>4</v>
      </c>
      <c r="B34" s="131">
        <f t="shared" ref="B34:G34" si="3">IF(AND(ISNUMBER(B23),ISNUMBER($D$30)),$D$30*B23/3,"")</f>
        <v>3</v>
      </c>
      <c r="C34" s="131" t="str">
        <f t="shared" si="3"/>
        <v/>
      </c>
      <c r="D34" s="131">
        <f t="shared" si="3"/>
        <v>2</v>
      </c>
      <c r="E34" s="131">
        <f t="shared" si="3"/>
        <v>2</v>
      </c>
      <c r="F34" s="131">
        <f t="shared" si="3"/>
        <v>2</v>
      </c>
      <c r="G34" s="131">
        <f t="shared" si="3"/>
        <v>3</v>
      </c>
      <c r="H34" s="171"/>
      <c r="I34" s="171"/>
      <c r="J34" s="171"/>
      <c r="K34" s="171"/>
      <c r="L34" s="171"/>
      <c r="M34" s="171"/>
      <c r="P34" s="132"/>
      <c r="Q34" s="132"/>
      <c r="R34" s="132"/>
      <c r="S34" s="132"/>
      <c r="T34" s="132"/>
    </row>
    <row r="35" spans="1:21" ht="18" customHeight="1" x14ac:dyDescent="0.2">
      <c r="A35" s="130" t="s">
        <v>6</v>
      </c>
      <c r="B35" s="131">
        <f t="shared" ref="B35:G35" si="4">IF(AND(ISNUMBER(B24),ISNUMBER($E$30)),$E$30*B24/3,"")</f>
        <v>3</v>
      </c>
      <c r="C35" s="131" t="str">
        <f t="shared" si="4"/>
        <v/>
      </c>
      <c r="D35" s="131">
        <f t="shared" si="4"/>
        <v>3</v>
      </c>
      <c r="E35" s="131">
        <f t="shared" si="4"/>
        <v>3</v>
      </c>
      <c r="F35" s="131">
        <f t="shared" si="4"/>
        <v>3</v>
      </c>
      <c r="G35" s="131">
        <f t="shared" si="4"/>
        <v>3</v>
      </c>
      <c r="H35" s="171"/>
      <c r="I35" s="171"/>
      <c r="J35" s="171"/>
      <c r="K35" s="171"/>
      <c r="L35" s="171"/>
      <c r="M35" s="171"/>
      <c r="Q35" s="132"/>
      <c r="S35" s="132"/>
      <c r="T35" s="132"/>
    </row>
    <row r="36" spans="1:21" s="132" customFormat="1" ht="17.25" customHeight="1" x14ac:dyDescent="0.2">
      <c r="A36" s="130" t="s">
        <v>7</v>
      </c>
      <c r="B36" s="131">
        <f t="shared" ref="B36:G36" si="5">IF(AND(ISNUMBER(B25),ISNUMBER($F$30)),$F$30*B25/3,"")</f>
        <v>3</v>
      </c>
      <c r="C36" s="131" t="str">
        <f t="shared" si="5"/>
        <v/>
      </c>
      <c r="D36" s="131">
        <f t="shared" si="5"/>
        <v>2</v>
      </c>
      <c r="E36" s="131">
        <f t="shared" si="5"/>
        <v>2</v>
      </c>
      <c r="F36" s="131">
        <f t="shared" si="5"/>
        <v>2</v>
      </c>
      <c r="G36" s="131">
        <f t="shared" si="5"/>
        <v>3</v>
      </c>
      <c r="H36" s="171"/>
      <c r="I36" s="171"/>
      <c r="J36" s="171"/>
      <c r="K36" s="171"/>
      <c r="L36" s="171"/>
      <c r="M36" s="171"/>
    </row>
    <row r="37" spans="1:21" ht="18" customHeight="1" x14ac:dyDescent="0.2">
      <c r="A37" s="130" t="s">
        <v>8</v>
      </c>
      <c r="B37" s="131" t="str">
        <f t="shared" ref="B37:G37" si="6">IF(AND(ISNUMBER(B26),ISNUMBER($G$30)),$G$30*B26/3,"")</f>
        <v/>
      </c>
      <c r="C37" s="131">
        <f t="shared" si="6"/>
        <v>3</v>
      </c>
      <c r="D37" s="131" t="str">
        <f t="shared" si="6"/>
        <v/>
      </c>
      <c r="E37" s="131" t="str">
        <f t="shared" si="6"/>
        <v/>
      </c>
      <c r="F37" s="131" t="str">
        <f t="shared" si="6"/>
        <v/>
      </c>
      <c r="G37" s="131">
        <f t="shared" si="6"/>
        <v>3</v>
      </c>
      <c r="H37" s="171"/>
      <c r="I37" s="171"/>
      <c r="J37" s="171"/>
      <c r="K37" s="171"/>
      <c r="L37" s="171"/>
      <c r="M37" s="171"/>
      <c r="Q37" s="132"/>
      <c r="S37" s="132"/>
    </row>
    <row r="38" spans="1:21" ht="18" customHeight="1" x14ac:dyDescent="0.2">
      <c r="A38" s="133" t="s">
        <v>98</v>
      </c>
      <c r="B38" s="123">
        <f t="shared" ref="B38:G38" si="7">IF(ISERR(AVERAGE(B33:B37)), 0,AVERAGE(B33:B37))</f>
        <v>3</v>
      </c>
      <c r="C38" s="123">
        <f t="shared" si="7"/>
        <v>3</v>
      </c>
      <c r="D38" s="123">
        <f t="shared" si="7"/>
        <v>2.5</v>
      </c>
      <c r="E38" s="123">
        <f t="shared" si="7"/>
        <v>2.5</v>
      </c>
      <c r="F38" s="123">
        <f t="shared" si="7"/>
        <v>2.5</v>
      </c>
      <c r="G38" s="123">
        <f t="shared" si="7"/>
        <v>3</v>
      </c>
      <c r="H38" s="172"/>
      <c r="I38" s="172"/>
      <c r="J38" s="172"/>
      <c r="K38" s="172"/>
      <c r="L38" s="172"/>
      <c r="M38" s="172"/>
      <c r="N38" s="132"/>
    </row>
    <row r="39" spans="1:21" ht="33.6" hidden="1" customHeight="1" x14ac:dyDescent="0.2">
      <c r="A39" s="134" t="s">
        <v>99</v>
      </c>
      <c r="B39" s="123">
        <f t="shared" ref="B39:M39" si="8">AVERAGEIF(B33:B37,"&gt;0", B33:B37)</f>
        <v>3</v>
      </c>
      <c r="C39" s="123">
        <f t="shared" si="8"/>
        <v>3</v>
      </c>
      <c r="D39" s="123">
        <f t="shared" si="8"/>
        <v>2.5</v>
      </c>
      <c r="E39" s="123">
        <f t="shared" si="8"/>
        <v>2.5</v>
      </c>
      <c r="F39" s="123">
        <f t="shared" si="8"/>
        <v>2.5</v>
      </c>
      <c r="G39" s="123">
        <f t="shared" si="8"/>
        <v>3</v>
      </c>
      <c r="H39" s="169" t="e">
        <f t="shared" si="8"/>
        <v>#DIV/0!</v>
      </c>
      <c r="I39" s="169" t="e">
        <f t="shared" si="8"/>
        <v>#DIV/0!</v>
      </c>
      <c r="J39" s="169" t="e">
        <f t="shared" si="8"/>
        <v>#DIV/0!</v>
      </c>
      <c r="K39" s="169" t="e">
        <f t="shared" si="8"/>
        <v>#DIV/0!</v>
      </c>
      <c r="L39" s="169" t="e">
        <f t="shared" si="8"/>
        <v>#DIV/0!</v>
      </c>
      <c r="M39" s="169" t="e">
        <f t="shared" si="8"/>
        <v>#DIV/0!</v>
      </c>
    </row>
    <row r="40" spans="1:21" ht="18" customHeigh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spans="1:21" ht="18" customHeight="1" x14ac:dyDescent="0.25">
      <c r="A41"/>
      <c r="O41" s="269"/>
      <c r="P41" s="269"/>
    </row>
    <row r="42" spans="1:21" s="136" customFormat="1" ht="18" customHeight="1" x14ac:dyDescent="0.2">
      <c r="A42" s="135"/>
      <c r="B42" s="135" t="s">
        <v>85</v>
      </c>
      <c r="C42" s="135" t="s">
        <v>87</v>
      </c>
      <c r="D42" s="135" t="s">
        <v>88</v>
      </c>
      <c r="E42" s="135" t="s">
        <v>89</v>
      </c>
      <c r="F42" s="173" t="s">
        <v>90</v>
      </c>
      <c r="G42" s="135" t="s">
        <v>91</v>
      </c>
      <c r="H42" s="175"/>
      <c r="I42" s="175"/>
      <c r="J42" s="175"/>
      <c r="K42" s="175"/>
      <c r="L42" s="175"/>
      <c r="M42" s="175"/>
      <c r="O42" s="262" t="s">
        <v>122</v>
      </c>
      <c r="P42" s="262"/>
    </row>
    <row r="43" spans="1:21" s="136" customFormat="1" ht="18" customHeight="1" x14ac:dyDescent="0.2">
      <c r="A43" s="135"/>
      <c r="B43" s="135" t="s">
        <v>100</v>
      </c>
      <c r="C43" s="135" t="s">
        <v>101</v>
      </c>
      <c r="D43" s="135" t="s">
        <v>102</v>
      </c>
      <c r="E43" s="135" t="s">
        <v>103</v>
      </c>
      <c r="F43" s="173" t="s">
        <v>104</v>
      </c>
      <c r="G43" s="135" t="s">
        <v>105</v>
      </c>
      <c r="H43" s="175"/>
      <c r="I43" s="175"/>
      <c r="J43" s="175"/>
      <c r="K43" s="175"/>
      <c r="L43" s="175"/>
      <c r="M43" s="175"/>
      <c r="O43" s="262"/>
      <c r="P43" s="262"/>
    </row>
    <row r="44" spans="1:21" s="132" customFormat="1" ht="18" customHeight="1" x14ac:dyDescent="0.2">
      <c r="A44" s="137" t="s">
        <v>106</v>
      </c>
      <c r="B44" s="126">
        <f t="shared" ref="B44:G44" si="9">IF(B27=0,"",B27)</f>
        <v>3</v>
      </c>
      <c r="C44" s="126">
        <f t="shared" si="9"/>
        <v>3</v>
      </c>
      <c r="D44" s="126">
        <f t="shared" si="9"/>
        <v>2.5</v>
      </c>
      <c r="E44" s="126">
        <f t="shared" si="9"/>
        <v>2.5</v>
      </c>
      <c r="F44" s="166">
        <f t="shared" si="9"/>
        <v>2.5</v>
      </c>
      <c r="G44" s="126">
        <f t="shared" si="9"/>
        <v>3</v>
      </c>
      <c r="H44" s="168"/>
      <c r="I44" s="168"/>
      <c r="J44" s="168"/>
      <c r="K44" s="168"/>
      <c r="L44" s="168"/>
      <c r="M44" s="168"/>
      <c r="N44" s="138"/>
      <c r="O44" s="262"/>
      <c r="P44" s="262"/>
    </row>
    <row r="45" spans="1:21" s="132" customFormat="1" ht="18" customHeight="1" x14ac:dyDescent="0.2">
      <c r="A45" s="137" t="s">
        <v>98</v>
      </c>
      <c r="B45" s="126">
        <f t="shared" ref="B45" si="10">IF(B38=0,"",B38)</f>
        <v>3</v>
      </c>
      <c r="C45" s="126">
        <f t="shared" ref="C45:G45" si="11">IF(C38=0,"",C38)</f>
        <v>3</v>
      </c>
      <c r="D45" s="126">
        <f t="shared" si="11"/>
        <v>2.5</v>
      </c>
      <c r="E45" s="126">
        <f t="shared" si="11"/>
        <v>2.5</v>
      </c>
      <c r="F45" s="166">
        <f t="shared" si="11"/>
        <v>2.5</v>
      </c>
      <c r="G45" s="126">
        <f t="shared" si="11"/>
        <v>3</v>
      </c>
      <c r="H45" s="168"/>
      <c r="I45" s="168"/>
      <c r="J45" s="168"/>
      <c r="K45" s="168"/>
      <c r="L45" s="168"/>
      <c r="M45" s="168"/>
      <c r="N45" s="138"/>
      <c r="O45" s="262"/>
      <c r="P45" s="262"/>
    </row>
    <row r="46" spans="1:21" ht="18" customHeight="1" x14ac:dyDescent="0.2">
      <c r="B46" s="139">
        <f>IF(ISERROR(B45/B44),"",(B45/B44)*100)</f>
        <v>100</v>
      </c>
      <c r="C46" s="139">
        <f t="shared" ref="C46:G46" si="12">IF(ISERROR(C45/C44),"",(C45/C44)*100)</f>
        <v>100</v>
      </c>
      <c r="D46" s="139">
        <f t="shared" si="12"/>
        <v>100</v>
      </c>
      <c r="E46" s="139">
        <f t="shared" si="12"/>
        <v>100</v>
      </c>
      <c r="F46" s="174">
        <f t="shared" si="12"/>
        <v>100</v>
      </c>
      <c r="G46" s="139">
        <f t="shared" si="12"/>
        <v>100</v>
      </c>
      <c r="H46" s="176"/>
      <c r="I46" s="176"/>
      <c r="J46" s="176"/>
      <c r="K46" s="176"/>
      <c r="L46" s="176"/>
      <c r="M46" s="176"/>
    </row>
    <row r="49" spans="1:14" s="140" customFormat="1" ht="18" customHeight="1" x14ac:dyDescent="0.25">
      <c r="A49" s="140" t="s">
        <v>107</v>
      </c>
      <c r="N49" s="140" t="s">
        <v>108</v>
      </c>
    </row>
  </sheetData>
  <mergeCells count="49">
    <mergeCell ref="A1:V1"/>
    <mergeCell ref="A2:V2"/>
    <mergeCell ref="A3:V3"/>
    <mergeCell ref="A4:V4"/>
    <mergeCell ref="A5:P5"/>
    <mergeCell ref="T6:U6"/>
    <mergeCell ref="A7:B7"/>
    <mergeCell ref="C7:E7"/>
    <mergeCell ref="J7:K7"/>
    <mergeCell ref="L7:O7"/>
    <mergeCell ref="R7:S7"/>
    <mergeCell ref="T7:U7"/>
    <mergeCell ref="A6:B6"/>
    <mergeCell ref="C6:E6"/>
    <mergeCell ref="J6:K6"/>
    <mergeCell ref="L6:O6"/>
    <mergeCell ref="R6:S6"/>
    <mergeCell ref="M9:M11"/>
    <mergeCell ref="B9:B11"/>
    <mergeCell ref="C9:C11"/>
    <mergeCell ref="D9:D11"/>
    <mergeCell ref="E9:E11"/>
    <mergeCell ref="F9:F11"/>
    <mergeCell ref="G9:G11"/>
    <mergeCell ref="H9:H11"/>
    <mergeCell ref="I9:I11"/>
    <mergeCell ref="J9:J11"/>
    <mergeCell ref="K9:K11"/>
    <mergeCell ref="L9:L11"/>
    <mergeCell ref="O42:P45"/>
    <mergeCell ref="O12:S16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K19:K21"/>
    <mergeCell ref="L19:L21"/>
    <mergeCell ref="A28:M28"/>
    <mergeCell ref="O41:P41"/>
    <mergeCell ref="M19:N19"/>
    <mergeCell ref="M20:N20"/>
    <mergeCell ref="M21:N21"/>
    <mergeCell ref="M22:N22"/>
    <mergeCell ref="M23:N23"/>
  </mergeCells>
  <pageMargins left="0.41" right="0.37" top="0.51" bottom="0.3" header="0.3" footer="0.3"/>
  <pageSetup scale="8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All_Sec_Lab_Internal</vt:lpstr>
      <vt:lpstr>All_Sec_Lab_Indirect</vt:lpstr>
      <vt:lpstr>All_Sec_Lab_External</vt:lpstr>
      <vt:lpstr>All_Sec_Summary_CO</vt:lpstr>
      <vt:lpstr>CO_PO_Attainment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Malladi, NVSRK Choudary</dc:creator>
  <cp:lastModifiedBy>GRIET</cp:lastModifiedBy>
  <cp:lastPrinted>2020-07-09T11:16:04Z</cp:lastPrinted>
  <dcterms:created xsi:type="dcterms:W3CDTF">2015-06-05T18:17:20Z</dcterms:created>
  <dcterms:modified xsi:type="dcterms:W3CDTF">2022-04-13T05:41:48Z</dcterms:modified>
</cp:coreProperties>
</file>